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
    </mc:Choice>
  </mc:AlternateContent>
  <xr:revisionPtr revIDLastSave="0" documentId="8_{921A7F73-A3A9-4915-B9FE-DD554AD4DC83}" xr6:coauthVersionLast="47" xr6:coauthVersionMax="47" xr10:uidLastSave="{00000000-0000-0000-0000-000000000000}"/>
  <bookViews>
    <workbookView xWindow="-110" yWindow="-110" windowWidth="34620" windowHeight="14020" activeTab="1" xr2:uid="{00000000-000D-0000-FFFF-FFFF00000000}"/>
  </bookViews>
  <sheets>
    <sheet name="Sheet1" sheetId="1" r:id="rId1"/>
    <sheet name="נספח"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 i="2" l="1"/>
  <c r="E17" i="2"/>
  <c r="E18" i="2"/>
  <c r="E16" i="2"/>
  <c r="M2" i="2"/>
  <c r="O2" i="2" s="1"/>
  <c r="M3" i="2"/>
  <c r="O3" i="2" s="1"/>
  <c r="J3" i="2"/>
  <c r="L3" i="2" s="1"/>
  <c r="J2" i="2"/>
  <c r="L2" i="2" s="1"/>
  <c r="H32" i="1"/>
  <c r="Q11" i="2"/>
  <c r="R11" i="2" s="1"/>
  <c r="C11" i="2"/>
  <c r="F11" i="2" s="1"/>
  <c r="G11" i="2" s="1"/>
  <c r="Y2" i="2"/>
  <c r="AB2" i="2"/>
  <c r="AH3" i="2"/>
  <c r="AH4" i="2"/>
  <c r="AH2" i="2"/>
  <c r="T4" i="2"/>
  <c r="O4" i="2" l="1"/>
  <c r="L4" i="2"/>
  <c r="AC2" i="2"/>
  <c r="AH5" i="2"/>
  <c r="B4" i="2" l="1"/>
  <c r="B5" i="2"/>
  <c r="T5" i="2"/>
  <c r="B3" i="2"/>
  <c r="C6" i="2"/>
  <c r="B6" i="2" l="1"/>
  <c r="E11" i="1"/>
  <c r="H11" i="1" s="1"/>
  <c r="J11" i="1" s="1"/>
  <c r="L11" i="1" s="1"/>
  <c r="E10" i="1"/>
  <c r="H10" i="1" s="1"/>
  <c r="J10" i="1" s="1"/>
  <c r="L10" i="1" s="1"/>
  <c r="E13" i="1"/>
  <c r="E12" i="1"/>
  <c r="H12" i="1" s="1"/>
  <c r="J32" i="1"/>
  <c r="H15" i="1"/>
  <c r="L15" i="1" s="1"/>
  <c r="L21" i="1"/>
  <c r="J21" i="1"/>
  <c r="G24" i="1"/>
  <c r="H24" i="1"/>
  <c r="L33" i="1"/>
  <c r="L34" i="1"/>
  <c r="L35" i="1"/>
  <c r="L19" i="1"/>
  <c r="L20" i="1"/>
  <c r="L18" i="1"/>
  <c r="L8" i="1"/>
  <c r="L7" i="1"/>
  <c r="L6" i="1"/>
  <c r="H27" i="1"/>
  <c r="L32" i="1" l="1"/>
  <c r="J24" i="1"/>
  <c r="L24" i="1" s="1"/>
  <c r="L17" i="1"/>
  <c r="L5" i="1"/>
  <c r="J27" i="1" l="1"/>
  <c r="L27" i="1" s="1"/>
  <c r="H19" i="1"/>
  <c r="J19" i="1" s="1"/>
  <c r="H16" i="1"/>
  <c r="H13" i="1"/>
  <c r="J28" i="1"/>
  <c r="L28" i="1" s="1"/>
  <c r="L25" i="1" l="1"/>
  <c r="J29" i="1"/>
  <c r="L29" i="1" s="1"/>
  <c r="L30" i="1" s="1"/>
  <c r="L37" i="1" s="1"/>
  <c r="J16" i="1"/>
  <c r="L16" i="1" s="1"/>
  <c r="L14" i="1" s="1"/>
  <c r="J13" i="1"/>
  <c r="L13" i="1" s="1"/>
  <c r="J12" i="1"/>
  <c r="L12" i="1" s="1"/>
  <c r="L22" i="1" l="1"/>
  <c r="L39" i="1" s="1"/>
  <c r="L9" i="1"/>
</calcChain>
</file>

<file path=xl/sharedStrings.xml><?xml version="1.0" encoding="utf-8"?>
<sst xmlns="http://schemas.openxmlformats.org/spreadsheetml/2006/main" count="153" uniqueCount="132">
  <si>
    <t>מרכיבי ההתקשרות</t>
  </si>
  <si>
    <t>מודול הטמעה</t>
  </si>
  <si>
    <t>מספר מסגרות</t>
  </si>
  <si>
    <t>סה"כ עלות הטמעה</t>
  </si>
  <si>
    <t>מח"טים</t>
  </si>
  <si>
    <t>כפרי נער</t>
  </si>
  <si>
    <t>סה"כ עלות שנתית לתכנית</t>
  </si>
  <si>
    <t>יצירת פרופסיה</t>
  </si>
  <si>
    <t>סה"כ ליווי אישי</t>
  </si>
  <si>
    <t>מחקר יישומי</t>
  </si>
  <si>
    <t>סה"כ עלויות מחקר</t>
  </si>
  <si>
    <t>סה"כ יצירת פרופסיה</t>
  </si>
  <si>
    <t xml:space="preserve">ליווי אישי של כל צוות </t>
  </si>
  <si>
    <t>הכשרה למסגרות</t>
  </si>
  <si>
    <t>מספר מודולים/ חודשים</t>
  </si>
  <si>
    <t xml:space="preserve">סה"כ עלות </t>
  </si>
  <si>
    <t>מספר יחידות</t>
  </si>
  <si>
    <t>תעריף יחידה</t>
  </si>
  <si>
    <t>כללי</t>
  </si>
  <si>
    <t xml:space="preserve"> ניהול ותפעול של תכנית ההכשרה -(כולל אירוח, כיבוד)</t>
  </si>
  <si>
    <t>מנהל המכון</t>
  </si>
  <si>
    <t>מלווה מטעם המכון</t>
  </si>
  <si>
    <t>לינה פעם אחת במהלך השנה ב(ממוצע 50 אנשים למסגרת)</t>
  </si>
  <si>
    <t>כנס KICK OF</t>
  </si>
  <si>
    <t>כלל המסגרות המשתתפות</t>
  </si>
  <si>
    <t>לעשות בוורד עם הסברים יותר טובים</t>
  </si>
  <si>
    <t xml:space="preserve">ניהול מקצועי פדגוגי של המכון, </t>
  </si>
  <si>
    <t xml:space="preserve">הערכה ומדידה - כדי לאפשר בחינת השפעת ההטמעה נדרשת מדידה קבועה של הצלחת המודל. דגימה כל חודשיים </t>
  </si>
  <si>
    <t>פירוט תכנית העבודה  מיום 1.4.25-31.3.26</t>
  </si>
  <si>
    <t>תקופת הפעילות</t>
  </si>
  <si>
    <t>הסבר על החישוב</t>
  </si>
  <si>
    <t>עלות ההנחיה בפועל למסגרת</t>
  </si>
  <si>
    <t>ע"פ בנצ'מרק שנעשה עם מכון חרוב, שעות נשמ, מרצה חוץ באקדמיה נעשה חישוב המאפשר גיוס מרצים ומנחים טובים</t>
  </si>
  <si>
    <t>תשלום חודשי בגין תוכנות, מיחשוב כחלק מהכשרה טכנולוגית מתקדמת</t>
  </si>
  <si>
    <t>●</t>
  </si>
  <si>
    <t>תכלול וניהול תחום ההכשרות.</t>
  </si>
  <si>
    <t>מדידה והערכה פנימית וחיצונית של אימפקט המכון ואיכות ההכשרות.</t>
  </si>
  <si>
    <t>התהליך כולל בתוכו הערכה ומדידה על מנת להעריך את איכות ואפקטיביות ההדרכה והליווי ולמדוד את האימפקט של התכנית</t>
  </si>
  <si>
    <t>כנס פתיחה ורתימה של הנהלות המסגרות לשיווק התכנית</t>
  </si>
  <si>
    <t>מדובר על כ- 180 משתתפים</t>
  </si>
  <si>
    <t>אפריל 25
במקביל לקול קורא להשתתפות</t>
  </si>
  <si>
    <t>אוקטובר 25- אפריל 26</t>
  </si>
  <si>
    <t>פירוט כללי</t>
  </si>
  <si>
    <t>מחקר -ניהול המחקר, הפיתוח ואינטגרציה להבניית תכניות לטרנספורמציה מערכתית ובניית התהליך למימוש והטמעה.</t>
  </si>
  <si>
    <t>חוקרים חיצוניים שיתמכו במחקר</t>
  </si>
  <si>
    <t>שכר חודשי- השכר בפועל הוא יותר גבוהה 
בדיקה בשוק על שכר של תפקידים דומים , לדוגמה מנהל עמותה מרוויח ברוטו 38,000</t>
  </si>
  <si>
    <t>4 תחומי מחקר שהאגף רוצה להתמקד בהם</t>
  </si>
  <si>
    <t xml:space="preserve">בשנה הראשונה כל מסגרת תקבל ליווי אישי ע"י מנחה /יועץ על מנת לבנות תכנית אסטסטרגית מותאמת למסגרת שמלווה בהכשרה. </t>
  </si>
  <si>
    <t>קורה 4 פעמים במהלך התכנית לכל מסגרת, נעשתה בדיקת מחירים בשוק להערכה ומדידה ע"י מכון חיצוני</t>
  </si>
  <si>
    <t>יולי 25- אפריל 26</t>
  </si>
  <si>
    <t>אפריל 25 עד אפריל 26</t>
  </si>
  <si>
    <t>בשנה הראשונה מנהל המכון מתכלל את כלל הפעילות:
	תכלול וניהול תחום ההכשרות.
●	גיוס וניהול צוות פיתוח הכשרות וליווי המסגרות
●	גיוס וניהול מאגר מנחים ומרצים.
●	חילוץ צרכים וידע מהשטח.
●	הובלת תהליך בניית הכשרות מותאמות צרכים - קורסים מובנים והכשרות Tailor Made בהתאם לצורך.
●	עבודה עם תחום המחקר לעיבוד ממצאי המחקרים והידע החדש לתוכניות הכשרה.
●	העלאת הצעות ובקשות למחקר יישומי בתחום.
●	מדידה והערכה פנימית וחיצונית של אימפקט המכון ואיכות ההכשרות.</t>
  </si>
  <si>
    <t>מחקר על המענים של ילדים ונוער בסיכון כדי לדייק את פרקטיקות העבודה של המסגרות השונות, יסייע גם לתהליך ההכשרה. העבודה תכלול
חילוץ ידע ודרכי פעולה מכלל הגופים העובדים עם ילדים ונוער בסיכון, יצירת שיתופי פעולה עם אקדמיה בישראל ובחו"ל ושימורם, עיבוד ממצאי המחקרים והפצת ידע חדש, עבודה עם תחום פיתוח לעיבוד ממצאי המחקרים והידע החדש לתוכניות הכשרה, הנעה של מחקרים.</t>
  </si>
  <si>
    <t>מרצה מומחה</t>
  </si>
  <si>
    <t>כיבוד: קפה ומאפה בוקר + שתיה חמה וקרה לאורך היום+ ארוחת צהריים  +קפה ומאפה אחר צהריים</t>
  </si>
  <si>
    <t>מיתוג הכנס: גרפיקה, ROLLUPS, שי צנוע ממותג, הדפסות שונות של חמרים שייחולקו</t>
  </si>
  <si>
    <t>במקום שייבחר</t>
  </si>
  <si>
    <t>הערכה לפי הצעות מחיר  תעריף לאירוח (אורחת בוקר וצהריים/ארוחת צהריים וערב)- מחיר ליום הדרכה אחד. התעריפים מעט יותר גבוהים מתעריפי נשם</t>
  </si>
  <si>
    <t>הסעות אל מקום הלינה וממנו</t>
  </si>
  <si>
    <t>ארוחת ערב / בקר במקום הלינה</t>
  </si>
  <si>
    <t>עוזרי מחקר (מלגות)</t>
  </si>
  <si>
    <t>מנהל מחלקת מחקר</t>
  </si>
  <si>
    <t>ליווי אסטרטגי של המסגרות כ-66 שעות ייעוץ ו 30 שעות הכנה לכל מסגרת</t>
  </si>
  <si>
    <t xml:space="preserve">ליווי אישי מותאמם לכל מסגרת מודרכת חינוך לילדים ונוער בסיכון כולל מלווה לכל המסגרות </t>
  </si>
  <si>
    <t>עלות הכנה למסגרת</t>
  </si>
  <si>
    <t>טאבלטים</t>
  </si>
  <si>
    <t>תוכנות</t>
  </si>
  <si>
    <t>חישוב חודשי - מנויים חודשיים לתוכנות</t>
  </si>
  <si>
    <t xml:space="preserve">הכשרה מותאמת במסגרות חינוך לילדים ונוער בסיכון: מרצים, כולל שעות הכנה, שעות הכשרה ביטול זמן , בכפרי הנוער </t>
  </si>
  <si>
    <r>
      <t>הכשרה מותאמת במסגרות חינוך לילדים ונוער בסי</t>
    </r>
    <r>
      <rPr>
        <sz val="11"/>
        <rFont val="Calibri"/>
        <family val="2"/>
      </rPr>
      <t>כון בכפרי הנוער:</t>
    </r>
    <r>
      <rPr>
        <sz val="11"/>
        <color theme="1"/>
        <rFont val="Calibri"/>
        <family val="2"/>
      </rPr>
      <t xml:space="preserve">כולל שעות הכנה </t>
    </r>
  </si>
  <si>
    <r>
      <t>הכשרה מותאמת במסגרות חינוך לילדים ונוער בסי</t>
    </r>
    <r>
      <rPr>
        <sz val="11"/>
        <rFont val="Calibri"/>
        <family val="2"/>
      </rPr>
      <t>כון בכפרי הנוער : מרצים</t>
    </r>
    <r>
      <rPr>
        <sz val="11"/>
        <color theme="1"/>
        <rFont val="Calibri"/>
        <family val="2"/>
      </rPr>
      <t xml:space="preserve">,שעות הכשרה ביטול זמן  </t>
    </r>
  </si>
  <si>
    <r>
      <t>טכנופדגוגיה - כלי מחשוב, הדמיה, סימולציה ותוכנות תומכות להטמעת המודל. כולל: תוכנות ומחשבים</t>
    </r>
    <r>
      <rPr>
        <b/>
        <u/>
        <sz val="11"/>
        <rFont val="Calibri"/>
        <family val="2"/>
      </rPr>
      <t xml:space="preserve"> (תמחור לאדם</t>
    </r>
    <r>
      <rPr>
        <b/>
        <u/>
        <sz val="11"/>
        <color theme="1"/>
        <rFont val="Calibri"/>
        <family val="2"/>
      </rPr>
      <t>)</t>
    </r>
  </si>
  <si>
    <t>נושא</t>
  </si>
  <si>
    <t>משתתפים</t>
  </si>
  <si>
    <t>תמחור</t>
  </si>
  <si>
    <t>סהכ</t>
  </si>
  <si>
    <t>כנס</t>
  </si>
  <si>
    <t>טכנופדגוגיה</t>
  </si>
  <si>
    <t>עלות</t>
  </si>
  <si>
    <t>הרצאה</t>
  </si>
  <si>
    <t>10,00</t>
  </si>
  <si>
    <t>כיבוד</t>
  </si>
  <si>
    <t>מקום/אביזרים</t>
  </si>
  <si>
    <t>סך הכל</t>
  </si>
  <si>
    <t>לינה תמחור לאדם</t>
  </si>
  <si>
    <t>נלקחו הצעות מחיר</t>
  </si>
  <si>
    <t>לינה</t>
  </si>
  <si>
    <t>מחיר לאדם כולל נסיעות וארוחת ערב</t>
  </si>
  <si>
    <t>מספר אנשים</t>
  </si>
  <si>
    <t>כפרי נוער</t>
  </si>
  <si>
    <t>כמות</t>
  </si>
  <si>
    <t>עובדים במסגרת</t>
  </si>
  <si>
    <t>סהכ שעות הכנה</t>
  </si>
  <si>
    <t xml:space="preserve">שעות הכנה </t>
  </si>
  <si>
    <t>שעות הנחיה</t>
  </si>
  <si>
    <r>
      <t>הכשרה מותאמת במסגרות חינוך לילדים ונוער בסי</t>
    </r>
    <r>
      <rPr>
        <sz val="11"/>
        <rFont val="Calibri"/>
        <family val="2"/>
      </rPr>
      <t>כון: מרצים</t>
    </r>
    <r>
      <rPr>
        <sz val="11"/>
        <color theme="1"/>
        <rFont val="Calibri"/>
        <family val="2"/>
      </rPr>
      <t xml:space="preserve">, כולל שעות הכנה, שעות הכשרה ביטול זמן , בכפרי הנוער </t>
    </r>
  </si>
  <si>
    <t>ציוד כולל טכנולוגיה: טבלטים/מחשב נייד, משקפי VR, מדפסות, תחזוקה</t>
  </si>
  <si>
    <t>*בכל שנה  יסופקו כמאה מחשבים/טאבלטים 
ע"פ הצורך</t>
  </si>
  <si>
    <t>נסיעות</t>
  </si>
  <si>
    <t>אורחת ערב</t>
  </si>
  <si>
    <t>אירוח ליום הכשרה: 2 ארוחות וקפה ומאפה</t>
  </si>
  <si>
    <t>עלות ליום לאדם</t>
  </si>
  <si>
    <t>מספר מסגרות (5 מחטים 2 כפרי נוער)</t>
  </si>
  <si>
    <t>כמות מפגשים למסגרת</t>
  </si>
  <si>
    <t>סהכ מפגשים שנתיים</t>
  </si>
  <si>
    <t>סהכ משתתפים ביום</t>
  </si>
  <si>
    <t>סהכ עלות ליום</t>
  </si>
  <si>
    <t>סה"כ עלות</t>
  </si>
  <si>
    <t>ליווי אסטרטגי אישי לכל מסגרת (7 מסגרות)</t>
  </si>
  <si>
    <t>עלות לשעה</t>
  </si>
  <si>
    <t>סהכ שעות למסגרת בחודש</t>
  </si>
  <si>
    <t>סהכ שעות לחודש</t>
  </si>
  <si>
    <t>סהכ עלות לחודש</t>
  </si>
  <si>
    <t>עלות שנתית</t>
  </si>
  <si>
    <t>הערכה ומדידה של תכנית ההכשרה</t>
  </si>
  <si>
    <t xml:space="preserve">עלות שנתית למסגרת </t>
  </si>
  <si>
    <t>סהכ עלות שנתית</t>
  </si>
  <si>
    <t>עלות למפגש</t>
  </si>
  <si>
    <t>דוקטורנטים (מלגה)</t>
  </si>
  <si>
    <t>הכשרות</t>
  </si>
  <si>
    <t>סך עלות ההכנה</t>
  </si>
  <si>
    <t>עלות שעת הכנה</t>
  </si>
  <si>
    <t>סך עלות שעות הכנה</t>
  </si>
  <si>
    <t>סך עלות הכשרה</t>
  </si>
  <si>
    <t>עלות לשעה להכשרה</t>
  </si>
  <si>
    <t>עובד</t>
  </si>
  <si>
    <t>מספר עובדים</t>
  </si>
  <si>
    <t>עלות חודשית</t>
  </si>
  <si>
    <t>חודשי עבודה</t>
  </si>
  <si>
    <t>סהכ עלות</t>
  </si>
  <si>
    <t>סהכ עלות שנתית לעובד</t>
  </si>
  <si>
    <t xml:space="preserve">*כל מסגרת חייבת לקבל 4 פעמים בשנה הערכה ומדידה על מנת לקבל נתונים מהימני ם ואיסוף ניתונים ע"י הספק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</si>
</sst>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_ * #,##0_ ;_ * \-#,##0_ ;_ * &quot;-&quot;??_ ;_ @_ "/>
    <numFmt numFmtId="166" formatCode="_-* #,##0_-;\-* #,##0_-;_-* &quot;-&quot;??_-;_-@_-"/>
  </numFmts>
  <fonts count="11" x14ac:knownFonts="1">
    <font>
      <sz val="11"/>
      <color theme="1"/>
      <name val="Arial"/>
      <family val="2"/>
      <scheme val="minor"/>
    </font>
    <font>
      <sz val="11"/>
      <color theme="1"/>
      <name val="Arial"/>
      <family val="2"/>
      <scheme val="minor"/>
    </font>
    <font>
      <sz val="11"/>
      <color theme="1"/>
      <name val="Calibri"/>
      <family val="2"/>
    </font>
    <font>
      <b/>
      <sz val="16"/>
      <color theme="1"/>
      <name val="Calibri"/>
      <family val="2"/>
    </font>
    <font>
      <b/>
      <sz val="11"/>
      <color theme="1"/>
      <name val="Calibri"/>
      <family val="2"/>
    </font>
    <font>
      <sz val="11"/>
      <name val="Calibri"/>
      <family val="2"/>
    </font>
    <font>
      <b/>
      <u val="singleAccounting"/>
      <sz val="11"/>
      <color theme="1"/>
      <name val="Calibri"/>
      <family val="2"/>
    </font>
    <font>
      <b/>
      <u/>
      <sz val="11"/>
      <color theme="1"/>
      <name val="Calibri"/>
      <family val="2"/>
    </font>
    <font>
      <b/>
      <u/>
      <sz val="11"/>
      <name val="Calibri"/>
      <family val="2"/>
    </font>
    <font>
      <b/>
      <sz val="11"/>
      <color theme="1"/>
      <name val="Arial"/>
      <family val="2"/>
      <scheme val="minor"/>
    </font>
    <font>
      <b/>
      <sz val="11"/>
      <name val="Calibri"/>
      <family val="2"/>
    </font>
  </fonts>
  <fills count="10">
    <fill>
      <patternFill patternType="none"/>
    </fill>
    <fill>
      <patternFill patternType="gray125"/>
    </fill>
    <fill>
      <patternFill patternType="solid">
        <fgColor theme="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s>
  <borders count="4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diagonal/>
    </border>
  </borders>
  <cellStyleXfs count="2">
    <xf numFmtId="0" fontId="0" fillId="0" borderId="0"/>
    <xf numFmtId="164" fontId="1" fillId="0" borderId="0" applyFont="0" applyFill="0" applyBorder="0" applyAlignment="0" applyProtection="0"/>
  </cellStyleXfs>
  <cellXfs count="169">
    <xf numFmtId="0" fontId="0" fillId="0" borderId="0" xfId="0"/>
    <xf numFmtId="0" fontId="2" fillId="0" borderId="0" xfId="0" applyFont="1"/>
    <xf numFmtId="0" fontId="4" fillId="0" borderId="0" xfId="0" applyFont="1"/>
    <xf numFmtId="0" fontId="4" fillId="0" borderId="0" xfId="0" applyFont="1" applyAlignment="1">
      <alignment wrapText="1"/>
    </xf>
    <xf numFmtId="0" fontId="2" fillId="0" borderId="0" xfId="0" applyFont="1" applyAlignment="1">
      <alignment horizontal="center" wrapText="1"/>
    </xf>
    <xf numFmtId="165" fontId="2" fillId="0" borderId="0" xfId="0" applyNumberFormat="1" applyFont="1"/>
    <xf numFmtId="0" fontId="2" fillId="0" borderId="6" xfId="0" applyFont="1" applyBorder="1"/>
    <xf numFmtId="0" fontId="2" fillId="0" borderId="13" xfId="0" applyFont="1" applyBorder="1"/>
    <xf numFmtId="0" fontId="4" fillId="2" borderId="1" xfId="0" applyFont="1" applyFill="1" applyBorder="1"/>
    <xf numFmtId="0" fontId="2" fillId="2" borderId="14" xfId="0" applyFont="1" applyFill="1" applyBorder="1"/>
    <xf numFmtId="0" fontId="2" fillId="2" borderId="2" xfId="0" applyFont="1" applyFill="1" applyBorder="1"/>
    <xf numFmtId="0" fontId="4" fillId="3" borderId="1" xfId="0" applyFont="1" applyFill="1" applyBorder="1"/>
    <xf numFmtId="0" fontId="4" fillId="3" borderId="14" xfId="0" applyFont="1" applyFill="1" applyBorder="1"/>
    <xf numFmtId="165" fontId="4" fillId="3" borderId="2" xfId="0" applyNumberFormat="1" applyFont="1" applyFill="1" applyBorder="1"/>
    <xf numFmtId="0" fontId="4" fillId="2" borderId="16" xfId="0" applyFont="1" applyFill="1" applyBorder="1" applyAlignment="1">
      <alignment vertical="top"/>
    </xf>
    <xf numFmtId="0" fontId="2" fillId="2" borderId="26" xfId="0" applyFont="1" applyFill="1" applyBorder="1"/>
    <xf numFmtId="0" fontId="2" fillId="2" borderId="29" xfId="0" applyFont="1" applyFill="1" applyBorder="1"/>
    <xf numFmtId="0" fontId="4" fillId="2" borderId="6" xfId="0" applyFont="1" applyFill="1" applyBorder="1"/>
    <xf numFmtId="0" fontId="2" fillId="2" borderId="0" xfId="0" applyFont="1" applyFill="1"/>
    <xf numFmtId="0" fontId="2" fillId="0" borderId="0" xfId="0" applyFont="1" applyAlignment="1">
      <alignment vertical="top" wrapText="1"/>
    </xf>
    <xf numFmtId="165" fontId="2" fillId="4" borderId="5" xfId="1" applyNumberFormat="1" applyFont="1" applyFill="1" applyBorder="1" applyAlignment="1">
      <alignment vertical="top" wrapText="1"/>
    </xf>
    <xf numFmtId="0" fontId="2" fillId="4" borderId="40" xfId="0" applyFont="1" applyFill="1" applyBorder="1" applyAlignment="1">
      <alignment horizontal="left" vertical="top" wrapText="1"/>
    </xf>
    <xf numFmtId="165" fontId="2" fillId="4" borderId="41" xfId="1" applyNumberFormat="1" applyFont="1" applyFill="1" applyBorder="1" applyAlignment="1">
      <alignment horizontal="right" vertical="top" wrapText="1"/>
    </xf>
    <xf numFmtId="165" fontId="2" fillId="4" borderId="38" xfId="1" applyNumberFormat="1" applyFont="1" applyFill="1" applyBorder="1" applyAlignment="1">
      <alignment horizontal="right" vertical="top" wrapText="1"/>
    </xf>
    <xf numFmtId="165" fontId="2" fillId="4" borderId="41" xfId="1" applyNumberFormat="1" applyFont="1" applyFill="1" applyBorder="1" applyAlignment="1">
      <alignment vertical="top" wrapText="1"/>
    </xf>
    <xf numFmtId="0" fontId="2" fillId="4" borderId="42" xfId="0" applyFont="1" applyFill="1" applyBorder="1" applyAlignment="1">
      <alignment horizontal="left" vertical="top" wrapText="1"/>
    </xf>
    <xf numFmtId="165" fontId="2" fillId="4" borderId="38" xfId="1" applyNumberFormat="1" applyFont="1" applyFill="1" applyBorder="1" applyAlignment="1">
      <alignment vertical="top" wrapText="1"/>
    </xf>
    <xf numFmtId="165" fontId="2" fillId="4" borderId="43" xfId="1" applyNumberFormat="1" applyFont="1" applyFill="1" applyBorder="1" applyAlignment="1">
      <alignment vertical="top" wrapText="1"/>
    </xf>
    <xf numFmtId="165" fontId="2" fillId="5" borderId="37" xfId="1" applyNumberFormat="1" applyFont="1" applyFill="1" applyBorder="1" applyAlignment="1">
      <alignment horizontal="right" vertical="top" wrapText="1"/>
    </xf>
    <xf numFmtId="165" fontId="2" fillId="5" borderId="4" xfId="1" applyNumberFormat="1" applyFont="1" applyFill="1" applyBorder="1" applyAlignment="1">
      <alignment vertical="center"/>
    </xf>
    <xf numFmtId="165" fontId="2" fillId="5" borderId="4" xfId="1" applyNumberFormat="1" applyFont="1" applyFill="1" applyBorder="1" applyAlignment="1">
      <alignment vertical="top" wrapText="1"/>
    </xf>
    <xf numFmtId="165" fontId="2" fillId="5" borderId="5" xfId="1" applyNumberFormat="1" applyFont="1" applyFill="1" applyBorder="1" applyAlignment="1">
      <alignment vertical="center"/>
    </xf>
    <xf numFmtId="165" fontId="2" fillId="5" borderId="8" xfId="1" applyNumberFormat="1" applyFont="1" applyFill="1" applyBorder="1" applyAlignment="1">
      <alignment vertical="center"/>
    </xf>
    <xf numFmtId="165" fontId="2" fillId="5" borderId="8" xfId="1" applyNumberFormat="1" applyFont="1" applyFill="1" applyBorder="1" applyAlignment="1">
      <alignment vertical="top" wrapText="1"/>
    </xf>
    <xf numFmtId="165" fontId="2" fillId="5" borderId="9" xfId="1" applyNumberFormat="1" applyFont="1" applyFill="1" applyBorder="1" applyAlignment="1">
      <alignment vertical="center"/>
    </xf>
    <xf numFmtId="0" fontId="2" fillId="5" borderId="7" xfId="0" applyFont="1" applyFill="1" applyBorder="1" applyAlignment="1">
      <alignment vertical="center" wrapText="1"/>
    </xf>
    <xf numFmtId="0" fontId="2" fillId="5" borderId="8" xfId="0" applyFont="1" applyFill="1" applyBorder="1"/>
    <xf numFmtId="165" fontId="2" fillId="5" borderId="8" xfId="1" applyNumberFormat="1" applyFont="1" applyFill="1" applyBorder="1" applyAlignment="1">
      <alignment vertical="center" wrapText="1"/>
    </xf>
    <xf numFmtId="165" fontId="2" fillId="5" borderId="8" xfId="1" applyNumberFormat="1" applyFont="1" applyFill="1" applyBorder="1" applyAlignment="1">
      <alignment horizontal="center" vertical="top" wrapText="1"/>
    </xf>
    <xf numFmtId="0" fontId="2" fillId="5" borderId="10" xfId="0" applyFont="1" applyFill="1" applyBorder="1" applyAlignment="1">
      <alignment vertical="top" wrapText="1"/>
    </xf>
    <xf numFmtId="0" fontId="2" fillId="5" borderId="11" xfId="0" applyFont="1" applyFill="1" applyBorder="1" applyAlignment="1">
      <alignment vertical="center"/>
    </xf>
    <xf numFmtId="0" fontId="2" fillId="5" borderId="11" xfId="0" applyFont="1" applyFill="1" applyBorder="1" applyAlignment="1">
      <alignment vertical="center" wrapText="1"/>
    </xf>
    <xf numFmtId="165" fontId="2" fillId="5" borderId="11" xfId="1" applyNumberFormat="1" applyFont="1" applyFill="1" applyBorder="1" applyAlignment="1">
      <alignment vertical="center"/>
    </xf>
    <xf numFmtId="165" fontId="2" fillId="5" borderId="12" xfId="1" applyNumberFormat="1" applyFont="1" applyFill="1" applyBorder="1" applyAlignment="1">
      <alignment vertical="center"/>
    </xf>
    <xf numFmtId="0" fontId="6" fillId="4" borderId="7" xfId="0" applyFont="1" applyFill="1" applyBorder="1" applyAlignment="1">
      <alignment horizontal="right" vertical="top" wrapText="1"/>
    </xf>
    <xf numFmtId="165" fontId="6" fillId="4" borderId="8" xfId="1" applyNumberFormat="1" applyFont="1" applyFill="1" applyBorder="1" applyAlignment="1">
      <alignment horizontal="right" vertical="top" wrapText="1"/>
    </xf>
    <xf numFmtId="165" fontId="6" fillId="4" borderId="8" xfId="1" applyNumberFormat="1" applyFont="1" applyFill="1" applyBorder="1" applyAlignment="1">
      <alignment vertical="top" wrapText="1"/>
    </xf>
    <xf numFmtId="165" fontId="6" fillId="4" borderId="5" xfId="1" applyNumberFormat="1" applyFont="1" applyFill="1" applyBorder="1" applyAlignment="1">
      <alignment vertical="top" wrapText="1"/>
    </xf>
    <xf numFmtId="165" fontId="6" fillId="5" borderId="37" xfId="1" applyNumberFormat="1" applyFont="1" applyFill="1" applyBorder="1" applyAlignment="1">
      <alignment vertical="top" wrapText="1"/>
    </xf>
    <xf numFmtId="165" fontId="6" fillId="5" borderId="43" xfId="1" applyNumberFormat="1" applyFont="1" applyFill="1" applyBorder="1" applyAlignment="1">
      <alignment vertical="top" wrapText="1"/>
    </xf>
    <xf numFmtId="0" fontId="7" fillId="5" borderId="44" xfId="0" applyFont="1" applyFill="1" applyBorder="1" applyAlignment="1">
      <alignment horizontal="left" vertical="top" wrapText="1"/>
    </xf>
    <xf numFmtId="0" fontId="7" fillId="5" borderId="7" xfId="0" applyFont="1" applyFill="1" applyBorder="1" applyAlignment="1">
      <alignment vertical="center" wrapText="1"/>
    </xf>
    <xf numFmtId="165" fontId="6" fillId="5" borderId="9" xfId="1" applyNumberFormat="1" applyFont="1" applyFill="1" applyBorder="1" applyAlignment="1">
      <alignment vertical="center"/>
    </xf>
    <xf numFmtId="0" fontId="7" fillId="5" borderId="7" xfId="0" applyFont="1" applyFill="1" applyBorder="1" applyAlignment="1">
      <alignment horizontal="right" vertical="center" wrapText="1"/>
    </xf>
    <xf numFmtId="0" fontId="2" fillId="5" borderId="7" xfId="0" applyFont="1" applyFill="1" applyBorder="1" applyAlignment="1">
      <alignment horizontal="left" vertical="center" wrapText="1"/>
    </xf>
    <xf numFmtId="0" fontId="2" fillId="6" borderId="32" xfId="0" applyFont="1" applyFill="1" applyBorder="1" applyAlignment="1">
      <alignment horizontal="right" vertical="center" wrapText="1"/>
    </xf>
    <xf numFmtId="165" fontId="2" fillId="6" borderId="3" xfId="1" applyNumberFormat="1" applyFont="1" applyFill="1" applyBorder="1" applyAlignment="1">
      <alignment vertical="center" wrapText="1"/>
    </xf>
    <xf numFmtId="165" fontId="5" fillId="6" borderId="36" xfId="1" applyNumberFormat="1" applyFont="1" applyFill="1" applyBorder="1" applyAlignment="1">
      <alignment vertical="center" wrapText="1"/>
    </xf>
    <xf numFmtId="165" fontId="2" fillId="6" borderId="4" xfId="1" applyNumberFormat="1" applyFont="1" applyFill="1" applyBorder="1" applyAlignment="1">
      <alignment vertical="center"/>
    </xf>
    <xf numFmtId="165" fontId="2" fillId="6" borderId="4" xfId="1" applyNumberFormat="1" applyFont="1" applyFill="1" applyBorder="1" applyAlignment="1">
      <alignment vertical="center" wrapText="1"/>
    </xf>
    <xf numFmtId="165" fontId="2" fillId="6" borderId="5" xfId="1" applyNumberFormat="1" applyFont="1" applyFill="1" applyBorder="1" applyAlignment="1">
      <alignment vertical="center"/>
    </xf>
    <xf numFmtId="165" fontId="2" fillId="6" borderId="33" xfId="1" applyNumberFormat="1" applyFont="1" applyFill="1" applyBorder="1" applyAlignment="1">
      <alignment vertical="center"/>
    </xf>
    <xf numFmtId="0" fontId="2" fillId="6" borderId="22" xfId="0" applyFont="1" applyFill="1" applyBorder="1" applyAlignment="1">
      <alignment horizontal="right" vertical="center" wrapText="1"/>
    </xf>
    <xf numFmtId="165" fontId="2" fillId="6" borderId="1" xfId="1" applyNumberFormat="1" applyFont="1" applyFill="1" applyBorder="1" applyAlignment="1">
      <alignment vertical="center"/>
    </xf>
    <xf numFmtId="165" fontId="2" fillId="6" borderId="14" xfId="1" applyNumberFormat="1" applyFont="1" applyFill="1" applyBorder="1" applyAlignment="1">
      <alignment vertical="center"/>
    </xf>
    <xf numFmtId="165" fontId="2" fillId="6" borderId="2" xfId="1" applyNumberFormat="1" applyFont="1" applyFill="1" applyBorder="1" applyAlignment="1">
      <alignment vertical="center"/>
    </xf>
    <xf numFmtId="165" fontId="2" fillId="6" borderId="31" xfId="1" applyNumberFormat="1" applyFont="1" applyFill="1" applyBorder="1" applyAlignment="1">
      <alignment vertical="center"/>
    </xf>
    <xf numFmtId="0" fontId="2" fillId="5" borderId="28" xfId="0" applyFont="1" applyFill="1" applyBorder="1" applyAlignment="1">
      <alignment horizontal="right" vertical="center" wrapText="1"/>
    </xf>
    <xf numFmtId="0" fontId="2" fillId="5" borderId="29" xfId="0" applyFont="1" applyFill="1" applyBorder="1" applyAlignment="1">
      <alignment horizontal="right" vertical="center" wrapText="1"/>
    </xf>
    <xf numFmtId="0" fontId="2" fillId="5" borderId="30" xfId="0" applyFont="1" applyFill="1" applyBorder="1" applyAlignment="1">
      <alignment horizontal="right" vertical="center" wrapText="1"/>
    </xf>
    <xf numFmtId="166" fontId="2" fillId="5" borderId="31" xfId="1" applyNumberFormat="1" applyFont="1" applyFill="1" applyBorder="1" applyAlignment="1">
      <alignment horizontal="right" vertical="center" wrapText="1"/>
    </xf>
    <xf numFmtId="0" fontId="4" fillId="7" borderId="6" xfId="0" applyFont="1" applyFill="1" applyBorder="1"/>
    <xf numFmtId="0" fontId="2" fillId="7" borderId="0" xfId="0" applyFont="1" applyFill="1"/>
    <xf numFmtId="0" fontId="2" fillId="7" borderId="26" xfId="0" applyFont="1" applyFill="1" applyBorder="1"/>
    <xf numFmtId="0" fontId="4" fillId="0" borderId="15" xfId="0" applyFont="1" applyBorder="1" applyAlignment="1">
      <alignment vertical="top"/>
    </xf>
    <xf numFmtId="0" fontId="4" fillId="0" borderId="19" xfId="0" applyFont="1" applyBorder="1" applyAlignment="1">
      <alignment vertical="top" wrapText="1"/>
    </xf>
    <xf numFmtId="0" fontId="4" fillId="0" borderId="19" xfId="0" applyFont="1" applyBorder="1" applyAlignment="1">
      <alignment vertical="top"/>
    </xf>
    <xf numFmtId="0" fontId="4" fillId="0" borderId="19" xfId="0" applyFont="1" applyBorder="1" applyAlignment="1">
      <alignment horizontal="center" vertical="top" wrapText="1"/>
    </xf>
    <xf numFmtId="0" fontId="4" fillId="0" borderId="20" xfId="0" applyFont="1" applyBorder="1" applyAlignment="1">
      <alignment horizontal="center" vertical="top" wrapText="1"/>
    </xf>
    <xf numFmtId="0" fontId="2" fillId="8" borderId="3" xfId="0" applyFont="1" applyFill="1" applyBorder="1" applyAlignment="1">
      <alignment vertical="top" wrapText="1"/>
    </xf>
    <xf numFmtId="0" fontId="2" fillId="8" borderId="11" xfId="0" applyFont="1" applyFill="1" applyBorder="1" applyAlignment="1">
      <alignment vertical="center"/>
    </xf>
    <xf numFmtId="0" fontId="2" fillId="8" borderId="11" xfId="0" applyFont="1" applyFill="1" applyBorder="1" applyAlignment="1">
      <alignment vertical="top" wrapText="1"/>
    </xf>
    <xf numFmtId="0" fontId="5" fillId="8" borderId="11" xfId="0" applyFont="1" applyFill="1" applyBorder="1" applyAlignment="1">
      <alignment vertical="center"/>
    </xf>
    <xf numFmtId="166" fontId="2" fillId="8" borderId="11" xfId="1" applyNumberFormat="1" applyFont="1" applyFill="1" applyBorder="1" applyAlignment="1">
      <alignment vertical="center"/>
    </xf>
    <xf numFmtId="166" fontId="2" fillId="8" borderId="11" xfId="1" applyNumberFormat="1" applyFont="1" applyFill="1" applyBorder="1" applyAlignment="1">
      <alignment vertical="center" wrapText="1"/>
    </xf>
    <xf numFmtId="165" fontId="2" fillId="8" borderId="11" xfId="1" applyNumberFormat="1" applyFont="1" applyFill="1" applyBorder="1" applyAlignment="1">
      <alignment vertical="center"/>
    </xf>
    <xf numFmtId="165" fontId="2" fillId="8" borderId="12" xfId="1" applyNumberFormat="1" applyFont="1" applyFill="1" applyBorder="1" applyAlignment="1">
      <alignment vertical="center"/>
    </xf>
    <xf numFmtId="165" fontId="2" fillId="8" borderId="7" xfId="1" applyNumberFormat="1" applyFont="1" applyFill="1" applyBorder="1" applyAlignment="1">
      <alignment vertical="center"/>
    </xf>
    <xf numFmtId="165" fontId="2" fillId="8" borderId="21" xfId="1" applyNumberFormat="1" applyFont="1" applyFill="1" applyBorder="1" applyAlignment="1">
      <alignment vertical="center" wrapText="1"/>
    </xf>
    <xf numFmtId="165" fontId="2" fillId="8" borderId="21" xfId="1" applyNumberFormat="1" applyFont="1" applyFill="1" applyBorder="1" applyAlignment="1">
      <alignment vertical="center"/>
    </xf>
    <xf numFmtId="165" fontId="2" fillId="8" borderId="8" xfId="1" applyNumberFormat="1" applyFont="1" applyFill="1" applyBorder="1" applyAlignment="1">
      <alignment vertical="center"/>
    </xf>
    <xf numFmtId="165" fontId="2" fillId="8" borderId="9" xfId="1" applyNumberFormat="1" applyFont="1" applyFill="1" applyBorder="1" applyAlignment="1">
      <alignment vertical="center"/>
    </xf>
    <xf numFmtId="165" fontId="2" fillId="8" borderId="34" xfId="1" applyNumberFormat="1" applyFont="1" applyFill="1" applyBorder="1" applyAlignment="1">
      <alignment vertical="center"/>
    </xf>
    <xf numFmtId="165" fontId="2" fillId="8" borderId="23" xfId="1" applyNumberFormat="1" applyFont="1" applyFill="1" applyBorder="1" applyAlignment="1">
      <alignment vertical="center"/>
    </xf>
    <xf numFmtId="165" fontId="2" fillId="8" borderId="24" xfId="1" applyNumberFormat="1" applyFont="1" applyFill="1" applyBorder="1" applyAlignment="1">
      <alignment vertical="center"/>
    </xf>
    <xf numFmtId="165" fontId="2" fillId="8" borderId="25" xfId="1" applyNumberFormat="1" applyFont="1" applyFill="1" applyBorder="1" applyAlignment="1">
      <alignment vertical="center"/>
    </xf>
    <xf numFmtId="0" fontId="2" fillId="8" borderId="35" xfId="0" applyFont="1" applyFill="1" applyBorder="1" applyAlignment="1">
      <alignment horizontal="right" vertical="center" wrapText="1"/>
    </xf>
    <xf numFmtId="165" fontId="2" fillId="8" borderId="1" xfId="1" applyNumberFormat="1" applyFont="1" applyFill="1" applyBorder="1" applyAlignment="1">
      <alignment vertical="center"/>
    </xf>
    <xf numFmtId="165" fontId="2" fillId="8" borderId="14" xfId="1" applyNumberFormat="1" applyFont="1" applyFill="1" applyBorder="1" applyAlignment="1">
      <alignment vertical="center"/>
    </xf>
    <xf numFmtId="165" fontId="2" fillId="8" borderId="2" xfId="1" applyNumberFormat="1" applyFont="1" applyFill="1" applyBorder="1" applyAlignment="1">
      <alignment vertical="center"/>
    </xf>
    <xf numFmtId="165" fontId="2" fillId="8" borderId="27" xfId="1" applyNumberFormat="1" applyFont="1" applyFill="1" applyBorder="1" applyAlignment="1">
      <alignment vertical="center"/>
    </xf>
    <xf numFmtId="0" fontId="0" fillId="0" borderId="8" xfId="0" applyBorder="1"/>
    <xf numFmtId="3" fontId="0" fillId="0" borderId="8" xfId="0" applyNumberFormat="1" applyBorder="1"/>
    <xf numFmtId="0" fontId="9" fillId="0" borderId="8" xfId="0" applyFont="1" applyBorder="1" applyAlignment="1">
      <alignment vertical="top" wrapText="1"/>
    </xf>
    <xf numFmtId="0" fontId="0" fillId="0" borderId="0" xfId="0" applyAlignment="1">
      <alignment vertical="top" wrapText="1"/>
    </xf>
    <xf numFmtId="0" fontId="0" fillId="0" borderId="8" xfId="0" applyBorder="1" applyAlignment="1">
      <alignment vertical="top" wrapText="1"/>
    </xf>
    <xf numFmtId="3" fontId="0" fillId="0" borderId="8" xfId="0" applyNumberFormat="1" applyBorder="1" applyAlignment="1">
      <alignment vertical="top" wrapText="1"/>
    </xf>
    <xf numFmtId="3" fontId="9" fillId="0" borderId="8" xfId="0" applyNumberFormat="1" applyFont="1" applyBorder="1" applyAlignment="1">
      <alignment vertical="top" wrapText="1"/>
    </xf>
    <xf numFmtId="0" fontId="0" fillId="0" borderId="38" xfId="0" applyBorder="1" applyAlignment="1">
      <alignment vertical="top" wrapText="1"/>
    </xf>
    <xf numFmtId="1" fontId="0" fillId="0" borderId="8" xfId="0" applyNumberFormat="1" applyBorder="1" applyAlignment="1">
      <alignment vertical="top" wrapText="1"/>
    </xf>
    <xf numFmtId="1" fontId="9" fillId="0" borderId="8" xfId="0" applyNumberFormat="1" applyFont="1" applyBorder="1" applyAlignment="1">
      <alignment vertical="top" wrapText="1"/>
    </xf>
    <xf numFmtId="0" fontId="2" fillId="9" borderId="11" xfId="0" applyFont="1" applyFill="1" applyBorder="1" applyAlignment="1">
      <alignment vertical="center"/>
    </xf>
    <xf numFmtId="164" fontId="0" fillId="0" borderId="8" xfId="1" applyFont="1" applyBorder="1"/>
    <xf numFmtId="0" fontId="0" fillId="0" borderId="0" xfId="0" applyAlignment="1">
      <alignment wrapText="1"/>
    </xf>
    <xf numFmtId="0" fontId="0" fillId="0" borderId="8" xfId="0" applyBorder="1" applyAlignment="1">
      <alignment vertical="top"/>
    </xf>
    <xf numFmtId="164" fontId="0" fillId="0" borderId="8" xfId="1" applyFont="1" applyBorder="1" applyAlignment="1">
      <alignment vertical="top"/>
    </xf>
    <xf numFmtId="164" fontId="9" fillId="0" borderId="8" xfId="0" applyNumberFormat="1" applyFont="1" applyBorder="1" applyAlignment="1">
      <alignment vertical="top"/>
    </xf>
    <xf numFmtId="0" fontId="0" fillId="0" borderId="8" xfId="0" applyBorder="1" applyAlignment="1">
      <alignment wrapText="1"/>
    </xf>
    <xf numFmtId="166" fontId="0" fillId="0" borderId="8" xfId="1" applyNumberFormat="1" applyFont="1" applyBorder="1"/>
    <xf numFmtId="166" fontId="0" fillId="0" borderId="8" xfId="0" applyNumberFormat="1" applyBorder="1"/>
    <xf numFmtId="0" fontId="5" fillId="9" borderId="3" xfId="0" applyFont="1" applyFill="1" applyBorder="1" applyAlignment="1">
      <alignment vertical="top" wrapText="1"/>
    </xf>
    <xf numFmtId="0" fontId="2" fillId="9" borderId="4" xfId="0" applyFont="1" applyFill="1" applyBorder="1" applyAlignment="1">
      <alignment vertical="center" wrapText="1"/>
    </xf>
    <xf numFmtId="0" fontId="5" fillId="9" borderId="4" xfId="0" applyFont="1" applyFill="1" applyBorder="1" applyAlignment="1">
      <alignment vertical="center" wrapText="1"/>
    </xf>
    <xf numFmtId="166" fontId="5" fillId="9" borderId="4" xfId="1" applyNumberFormat="1" applyFont="1" applyFill="1" applyBorder="1" applyAlignment="1">
      <alignment vertical="center"/>
    </xf>
    <xf numFmtId="166" fontId="2" fillId="9" borderId="4" xfId="1" applyNumberFormat="1" applyFont="1" applyFill="1" applyBorder="1" applyAlignment="1">
      <alignment vertical="center"/>
    </xf>
    <xf numFmtId="0" fontId="2" fillId="9" borderId="4" xfId="0" applyFont="1" applyFill="1" applyBorder="1" applyAlignment="1">
      <alignment vertical="center"/>
    </xf>
    <xf numFmtId="165" fontId="2" fillId="9" borderId="4" xfId="1" applyNumberFormat="1" applyFont="1" applyFill="1" applyBorder="1" applyAlignment="1">
      <alignment vertical="center"/>
    </xf>
    <xf numFmtId="165" fontId="2" fillId="9" borderId="5" xfId="1" applyNumberFormat="1" applyFont="1" applyFill="1" applyBorder="1" applyAlignment="1">
      <alignment vertical="center"/>
    </xf>
    <xf numFmtId="0" fontId="4" fillId="9" borderId="15" xfId="0" applyFont="1" applyFill="1" applyBorder="1"/>
    <xf numFmtId="0" fontId="4" fillId="9" borderId="14" xfId="0" applyFont="1" applyFill="1" applyBorder="1"/>
    <xf numFmtId="165" fontId="4" fillId="9" borderId="14" xfId="1" applyNumberFormat="1" applyFont="1" applyFill="1" applyBorder="1"/>
    <xf numFmtId="165" fontId="4" fillId="9" borderId="2" xfId="1" applyNumberFormat="1" applyFont="1" applyFill="1" applyBorder="1"/>
    <xf numFmtId="0" fontId="5" fillId="9" borderId="44" xfId="0" applyFont="1" applyFill="1" applyBorder="1" applyAlignment="1">
      <alignment vertical="top" wrapText="1"/>
    </xf>
    <xf numFmtId="0" fontId="2" fillId="9" borderId="45" xfId="0" applyFont="1" applyFill="1" applyBorder="1" applyAlignment="1">
      <alignment vertical="center" wrapText="1"/>
    </xf>
    <xf numFmtId="0" fontId="5" fillId="9" borderId="45" xfId="0" applyFont="1" applyFill="1" applyBorder="1" applyAlignment="1">
      <alignment vertical="center" wrapText="1"/>
    </xf>
    <xf numFmtId="166" fontId="5" fillId="9" borderId="45" xfId="1" applyNumberFormat="1" applyFont="1" applyFill="1" applyBorder="1" applyAlignment="1">
      <alignment vertical="center"/>
    </xf>
    <xf numFmtId="166" fontId="2" fillId="9" borderId="45" xfId="1" applyNumberFormat="1" applyFont="1" applyFill="1" applyBorder="1" applyAlignment="1">
      <alignment vertical="center"/>
    </xf>
    <xf numFmtId="0" fontId="2" fillId="9" borderId="45" xfId="0" applyFont="1" applyFill="1" applyBorder="1" applyAlignment="1">
      <alignment vertical="center"/>
    </xf>
    <xf numFmtId="165" fontId="2" fillId="9" borderId="45" xfId="1" applyNumberFormat="1" applyFont="1" applyFill="1" applyBorder="1" applyAlignment="1">
      <alignment vertical="center"/>
    </xf>
    <xf numFmtId="165" fontId="2" fillId="9" borderId="26" xfId="1" applyNumberFormat="1" applyFont="1" applyFill="1" applyBorder="1" applyAlignment="1">
      <alignment vertical="center"/>
    </xf>
    <xf numFmtId="0" fontId="9" fillId="0" borderId="8" xfId="0" applyFont="1" applyBorder="1"/>
    <xf numFmtId="3" fontId="9" fillId="0" borderId="8" xfId="0" applyNumberFormat="1" applyFont="1" applyBorder="1"/>
    <xf numFmtId="0" fontId="9" fillId="0" borderId="8" xfId="0" applyFont="1" applyBorder="1" applyAlignment="1">
      <alignment wrapText="1"/>
    </xf>
    <xf numFmtId="164" fontId="9" fillId="0" borderId="0" xfId="1" applyFont="1" applyFill="1" applyBorder="1" applyAlignment="1">
      <alignment vertical="top" wrapText="1"/>
    </xf>
    <xf numFmtId="0" fontId="0" fillId="0" borderId="41" xfId="0" applyBorder="1" applyAlignment="1">
      <alignment vertical="top" wrapText="1"/>
    </xf>
    <xf numFmtId="164" fontId="9" fillId="0" borderId="41" xfId="1" applyFont="1" applyFill="1" applyBorder="1" applyAlignment="1">
      <alignment vertical="top" wrapText="1"/>
    </xf>
    <xf numFmtId="166" fontId="9" fillId="0" borderId="8" xfId="1" applyNumberFormat="1" applyFont="1" applyBorder="1"/>
    <xf numFmtId="0" fontId="2" fillId="0" borderId="4" xfId="0" applyFont="1" applyBorder="1" applyAlignment="1">
      <alignment vertical="center"/>
    </xf>
    <xf numFmtId="165" fontId="2" fillId="0" borderId="4" xfId="1" applyNumberFormat="1" applyFont="1" applyFill="1" applyBorder="1" applyAlignment="1">
      <alignment vertical="center"/>
    </xf>
    <xf numFmtId="165" fontId="2" fillId="0" borderId="5" xfId="1" applyNumberFormat="1" applyFont="1" applyFill="1" applyBorder="1" applyAlignment="1">
      <alignment vertical="center"/>
    </xf>
    <xf numFmtId="0" fontId="9" fillId="0" borderId="0" xfId="0" applyFont="1" applyAlignment="1">
      <alignment vertical="top" wrapText="1"/>
    </xf>
    <xf numFmtId="166" fontId="2" fillId="0" borderId="36" xfId="1" applyNumberFormat="1" applyFont="1" applyFill="1" applyBorder="1" applyAlignment="1">
      <alignment vertical="center"/>
    </xf>
    <xf numFmtId="0" fontId="10" fillId="0" borderId="8" xfId="0" applyFont="1" applyBorder="1" applyAlignment="1">
      <alignment wrapText="1"/>
    </xf>
    <xf numFmtId="0" fontId="5" fillId="0" borderId="8" xfId="0" applyFont="1" applyBorder="1" applyAlignment="1">
      <alignment vertical="top" wrapText="1"/>
    </xf>
    <xf numFmtId="0" fontId="2" fillId="0" borderId="8" xfId="0" applyFont="1" applyBorder="1" applyAlignment="1">
      <alignment vertical="center"/>
    </xf>
    <xf numFmtId="165" fontId="2" fillId="0" borderId="8" xfId="1" applyNumberFormat="1" applyFont="1" applyFill="1" applyBorder="1" applyAlignment="1">
      <alignment vertical="center"/>
    </xf>
    <xf numFmtId="166" fontId="5" fillId="0" borderId="8" xfId="1" applyNumberFormat="1" applyFont="1" applyFill="1" applyBorder="1" applyAlignment="1">
      <alignment vertical="center"/>
    </xf>
    <xf numFmtId="166" fontId="9" fillId="0" borderId="8" xfId="0" applyNumberFormat="1" applyFont="1" applyBorder="1"/>
    <xf numFmtId="0" fontId="10" fillId="0" borderId="37" xfId="0" applyFont="1" applyBorder="1" applyAlignment="1">
      <alignment vertical="top" wrapText="1"/>
    </xf>
    <xf numFmtId="0" fontId="2" fillId="8" borderId="17" xfId="0" applyFont="1" applyFill="1" applyBorder="1" applyAlignment="1">
      <alignment horizontal="right" vertical="center" wrapText="1"/>
    </xf>
    <xf numFmtId="0" fontId="2" fillId="8" borderId="18" xfId="0" applyFont="1" applyFill="1" applyBorder="1" applyAlignment="1">
      <alignment horizontal="right" vertical="center" wrapText="1"/>
    </xf>
    <xf numFmtId="0" fontId="3" fillId="0" borderId="0" xfId="0" applyFont="1" applyAlignment="1">
      <alignment horizontal="center"/>
    </xf>
    <xf numFmtId="0" fontId="2" fillId="5" borderId="7" xfId="0" applyFont="1" applyFill="1" applyBorder="1" applyAlignment="1">
      <alignment horizontal="left" vertical="center" wrapText="1"/>
    </xf>
    <xf numFmtId="0" fontId="2" fillId="5" borderId="3" xfId="0" applyFont="1" applyFill="1" applyBorder="1" applyAlignment="1">
      <alignment horizontal="left" vertical="center" wrapText="1"/>
    </xf>
    <xf numFmtId="165" fontId="2" fillId="5" borderId="37" xfId="1" applyNumberFormat="1" applyFont="1" applyFill="1" applyBorder="1" applyAlignment="1">
      <alignment horizontal="center" vertical="top" wrapText="1"/>
    </xf>
    <xf numFmtId="165" fontId="2" fillId="5" borderId="38" xfId="1" applyNumberFormat="1" applyFont="1" applyFill="1" applyBorder="1" applyAlignment="1">
      <alignment horizontal="center" vertical="top" wrapText="1"/>
    </xf>
    <xf numFmtId="165" fontId="2" fillId="5" borderId="39" xfId="1" applyNumberFormat="1" applyFont="1" applyFill="1" applyBorder="1" applyAlignment="1">
      <alignment horizontal="center" vertical="top" wrapText="1"/>
    </xf>
    <xf numFmtId="0" fontId="2" fillId="0" borderId="32" xfId="0" applyFont="1" applyBorder="1" applyAlignment="1">
      <alignment horizontal="right" vertical="center" wrapText="1"/>
    </xf>
    <xf numFmtId="0" fontId="2" fillId="0" borderId="35" xfId="0" applyFont="1" applyBorder="1" applyAlignment="1">
      <alignment horizontal="righ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9"/>
  <sheetViews>
    <sheetView rightToLeft="1" topLeftCell="A29" zoomScale="67" workbookViewId="0">
      <selection activeCell="C32" sqref="C32"/>
    </sheetView>
  </sheetViews>
  <sheetFormatPr defaultColWidth="8.75" defaultRowHeight="14.5" x14ac:dyDescent="0.35"/>
  <cols>
    <col min="1" max="1" width="62.5" style="1" customWidth="1"/>
    <col min="2" max="2" width="12.83203125" style="1" customWidth="1"/>
    <col min="3" max="3" width="30.83203125" style="1" customWidth="1"/>
    <col min="4" max="4" width="26.83203125" style="1" customWidth="1"/>
    <col min="5" max="5" width="11.5" style="1" customWidth="1"/>
    <col min="6" max="6" width="33.58203125" style="1" customWidth="1"/>
    <col min="7" max="7" width="13" style="1" customWidth="1"/>
    <col min="8" max="8" width="11.75" style="1" customWidth="1"/>
    <col min="9" max="9" width="12" style="1" customWidth="1"/>
    <col min="10" max="10" width="13.5" style="1" bestFit="1" customWidth="1"/>
    <col min="11" max="11" width="12.5" style="1" customWidth="1"/>
    <col min="12" max="12" width="11.08203125" style="1" customWidth="1"/>
    <col min="13" max="16384" width="8.75" style="1"/>
  </cols>
  <sheetData>
    <row r="1" spans="1:14" ht="21" x14ac:dyDescent="0.5">
      <c r="A1" s="161" t="s">
        <v>28</v>
      </c>
      <c r="B1" s="161"/>
      <c r="C1" s="161"/>
      <c r="D1" s="161"/>
      <c r="E1" s="161"/>
      <c r="F1" s="161"/>
      <c r="G1" s="161"/>
      <c r="H1" s="161"/>
      <c r="I1" s="161"/>
      <c r="J1" s="161"/>
      <c r="K1" s="161"/>
      <c r="L1" s="161"/>
    </row>
    <row r="2" spans="1:14" ht="15" thickBot="1" x14ac:dyDescent="0.4">
      <c r="A2" s="2" t="s">
        <v>25</v>
      </c>
      <c r="B2" s="2"/>
      <c r="C2" s="2"/>
      <c r="D2" s="2"/>
      <c r="E2" s="2"/>
      <c r="F2" s="2"/>
      <c r="G2" s="2"/>
      <c r="H2" s="2"/>
      <c r="I2" s="3"/>
      <c r="J2" s="3"/>
      <c r="K2" s="3"/>
      <c r="L2" s="3"/>
      <c r="M2" s="4"/>
    </row>
    <row r="3" spans="1:14" ht="49" customHeight="1" thickBot="1" x14ac:dyDescent="0.4">
      <c r="A3" s="74" t="s">
        <v>0</v>
      </c>
      <c r="B3" s="75"/>
      <c r="C3" s="75" t="s">
        <v>42</v>
      </c>
      <c r="D3" s="75" t="s">
        <v>29</v>
      </c>
      <c r="E3" s="76" t="s">
        <v>17</v>
      </c>
      <c r="F3" s="75" t="s">
        <v>30</v>
      </c>
      <c r="G3" s="76" t="s">
        <v>16</v>
      </c>
      <c r="H3" s="76" t="s">
        <v>1</v>
      </c>
      <c r="I3" s="75" t="s">
        <v>14</v>
      </c>
      <c r="J3" s="77" t="s">
        <v>15</v>
      </c>
      <c r="K3" s="76" t="s">
        <v>2</v>
      </c>
      <c r="L3" s="78" t="s">
        <v>3</v>
      </c>
    </row>
    <row r="4" spans="1:14" s="72" customFormat="1" ht="15" thickBot="1" x14ac:dyDescent="0.4">
      <c r="A4" s="71" t="s">
        <v>13</v>
      </c>
      <c r="L4" s="73"/>
    </row>
    <row r="5" spans="1:14" s="19" customFormat="1" ht="39.65" customHeight="1" thickBot="1" x14ac:dyDescent="0.35">
      <c r="A5" s="44" t="s">
        <v>23</v>
      </c>
      <c r="B5" s="45" t="s">
        <v>24</v>
      </c>
      <c r="C5" s="45" t="s">
        <v>38</v>
      </c>
      <c r="D5" s="45" t="s">
        <v>40</v>
      </c>
      <c r="E5" s="46">
        <v>50000</v>
      </c>
      <c r="F5" s="46" t="s">
        <v>39</v>
      </c>
      <c r="G5" s="46"/>
      <c r="H5" s="46"/>
      <c r="I5" s="46">
        <v>1</v>
      </c>
      <c r="J5" s="46"/>
      <c r="K5" s="46"/>
      <c r="L5" s="47">
        <f>SUM(L6:L8)</f>
        <v>50000</v>
      </c>
    </row>
    <row r="6" spans="1:14" s="19" customFormat="1" ht="25" customHeight="1" thickBot="1" x14ac:dyDescent="0.35">
      <c r="A6" s="21" t="s">
        <v>53</v>
      </c>
      <c r="B6" s="22"/>
      <c r="C6" s="22"/>
      <c r="D6" s="23"/>
      <c r="E6" s="24">
        <v>5000</v>
      </c>
      <c r="F6" s="24"/>
      <c r="G6" s="24"/>
      <c r="H6" s="24"/>
      <c r="I6" s="24">
        <v>1</v>
      </c>
      <c r="J6" s="24"/>
      <c r="K6" s="24"/>
      <c r="L6" s="20">
        <f>I6*E6</f>
        <v>5000</v>
      </c>
    </row>
    <row r="7" spans="1:14" s="19" customFormat="1" ht="30.65" customHeight="1" thickBot="1" x14ac:dyDescent="0.35">
      <c r="A7" s="21" t="s">
        <v>54</v>
      </c>
      <c r="B7" s="22"/>
      <c r="C7" s="22"/>
      <c r="D7" s="23"/>
      <c r="E7" s="24">
        <v>200</v>
      </c>
      <c r="F7" s="24"/>
      <c r="G7" s="24"/>
      <c r="H7" s="24"/>
      <c r="I7" s="24">
        <v>180</v>
      </c>
      <c r="J7" s="24"/>
      <c r="K7" s="24"/>
      <c r="L7" s="20">
        <f>I7*E7</f>
        <v>36000</v>
      </c>
    </row>
    <row r="8" spans="1:14" s="19" customFormat="1" ht="30.65" customHeight="1" thickBot="1" x14ac:dyDescent="0.35">
      <c r="A8" s="25" t="s">
        <v>55</v>
      </c>
      <c r="B8" s="23"/>
      <c r="C8" s="23"/>
      <c r="D8" s="23"/>
      <c r="E8" s="26">
        <v>50</v>
      </c>
      <c r="F8" s="26"/>
      <c r="G8" s="26"/>
      <c r="H8" s="26"/>
      <c r="I8" s="26">
        <v>180</v>
      </c>
      <c r="J8" s="26"/>
      <c r="K8" s="26"/>
      <c r="L8" s="27">
        <f>I8*E8</f>
        <v>9000</v>
      </c>
    </row>
    <row r="9" spans="1:14" s="19" customFormat="1" ht="30.65" customHeight="1" thickBot="1" x14ac:dyDescent="0.35">
      <c r="A9" s="50" t="s">
        <v>68</v>
      </c>
      <c r="B9" s="28"/>
      <c r="C9" s="28"/>
      <c r="D9" s="164" t="s">
        <v>41</v>
      </c>
      <c r="E9" s="48"/>
      <c r="F9" s="48"/>
      <c r="G9" s="48"/>
      <c r="H9" s="48"/>
      <c r="I9" s="48"/>
      <c r="J9" s="48"/>
      <c r="K9" s="48"/>
      <c r="L9" s="49">
        <f>L10+L11+L12+L13</f>
        <v>240779</v>
      </c>
    </row>
    <row r="10" spans="1:14" ht="54.65" customHeight="1" x14ac:dyDescent="0.35">
      <c r="A10" s="163" t="s">
        <v>69</v>
      </c>
      <c r="B10" s="29" t="s">
        <v>4</v>
      </c>
      <c r="C10" s="30" t="s">
        <v>64</v>
      </c>
      <c r="D10" s="165"/>
      <c r="E10" s="30">
        <f>275*1.18</f>
        <v>324.5</v>
      </c>
      <c r="F10" s="30" t="s">
        <v>32</v>
      </c>
      <c r="G10" s="29">
        <v>10</v>
      </c>
      <c r="H10" s="29">
        <f>G10*E10</f>
        <v>3245</v>
      </c>
      <c r="I10" s="29">
        <v>1</v>
      </c>
      <c r="J10" s="29">
        <f t="shared" ref="J10:J11" si="0">I10*H10</f>
        <v>3245</v>
      </c>
      <c r="K10" s="29">
        <v>5</v>
      </c>
      <c r="L10" s="31">
        <f>K10*J10</f>
        <v>16225</v>
      </c>
      <c r="M10" s="5"/>
      <c r="N10" s="5"/>
    </row>
    <row r="11" spans="1:14" x14ac:dyDescent="0.35">
      <c r="A11" s="162"/>
      <c r="B11" s="32" t="s">
        <v>5</v>
      </c>
      <c r="C11" s="32"/>
      <c r="D11" s="165"/>
      <c r="E11" s="33">
        <f>275*1.18</f>
        <v>324.5</v>
      </c>
      <c r="F11" s="32"/>
      <c r="G11" s="32">
        <v>10</v>
      </c>
      <c r="H11" s="32">
        <f t="shared" ref="H11" si="1">G11*E11</f>
        <v>3245</v>
      </c>
      <c r="I11" s="32">
        <v>1</v>
      </c>
      <c r="J11" s="32">
        <f t="shared" si="0"/>
        <v>3245</v>
      </c>
      <c r="K11" s="32">
        <v>2</v>
      </c>
      <c r="L11" s="34">
        <f t="shared" ref="L11" si="2">K11*J11</f>
        <v>6490</v>
      </c>
      <c r="M11" s="5"/>
      <c r="N11" s="5"/>
    </row>
    <row r="12" spans="1:14" ht="54.65" customHeight="1" x14ac:dyDescent="0.35">
      <c r="A12" s="162" t="s">
        <v>70</v>
      </c>
      <c r="B12" s="32" t="s">
        <v>4</v>
      </c>
      <c r="C12" s="33" t="s">
        <v>31</v>
      </c>
      <c r="D12" s="165"/>
      <c r="E12" s="33">
        <f>550*1.18</f>
        <v>649</v>
      </c>
      <c r="F12" s="33" t="s">
        <v>32</v>
      </c>
      <c r="G12" s="32">
        <v>8</v>
      </c>
      <c r="H12" s="32">
        <f>G12*E12</f>
        <v>5192</v>
      </c>
      <c r="I12" s="32">
        <v>6</v>
      </c>
      <c r="J12" s="32">
        <f t="shared" ref="J12:J19" si="3">I12*H12</f>
        <v>31152</v>
      </c>
      <c r="K12" s="32">
        <v>5</v>
      </c>
      <c r="L12" s="34">
        <f t="shared" ref="L12:L13" si="4">K12*J12</f>
        <v>155760</v>
      </c>
      <c r="M12" s="5"/>
      <c r="N12" s="5"/>
    </row>
    <row r="13" spans="1:14" x14ac:dyDescent="0.35">
      <c r="A13" s="162"/>
      <c r="B13" s="32" t="s">
        <v>5</v>
      </c>
      <c r="C13" s="32"/>
      <c r="D13" s="165"/>
      <c r="E13" s="33">
        <f>550*1.18</f>
        <v>649</v>
      </c>
      <c r="F13" s="32"/>
      <c r="G13" s="32">
        <v>8</v>
      </c>
      <c r="H13" s="32">
        <f t="shared" ref="H13:H19" si="5">G13*E13</f>
        <v>5192</v>
      </c>
      <c r="I13" s="32">
        <v>6</v>
      </c>
      <c r="J13" s="32">
        <f t="shared" si="3"/>
        <v>31152</v>
      </c>
      <c r="K13" s="32">
        <v>2</v>
      </c>
      <c r="L13" s="34">
        <f t="shared" si="4"/>
        <v>62304</v>
      </c>
      <c r="M13" s="5"/>
      <c r="N13" s="5"/>
    </row>
    <row r="14" spans="1:14" ht="44.15" customHeight="1" x14ac:dyDescent="0.35">
      <c r="A14" s="51" t="s">
        <v>71</v>
      </c>
      <c r="B14" s="36"/>
      <c r="C14" s="36"/>
      <c r="D14" s="165"/>
      <c r="E14" s="32"/>
      <c r="F14" s="37"/>
      <c r="G14" s="32"/>
      <c r="H14" s="32"/>
      <c r="I14" s="32"/>
      <c r="J14" s="32"/>
      <c r="K14" s="32"/>
      <c r="L14" s="52">
        <f>L15+L16</f>
        <v>150000</v>
      </c>
    </row>
    <row r="15" spans="1:14" ht="44.15" customHeight="1" x14ac:dyDescent="0.35">
      <c r="A15" s="35"/>
      <c r="B15" s="32" t="s">
        <v>66</v>
      </c>
      <c r="C15" s="37" t="s">
        <v>33</v>
      </c>
      <c r="D15" s="165"/>
      <c r="E15" s="32">
        <v>100</v>
      </c>
      <c r="F15" s="37" t="s">
        <v>67</v>
      </c>
      <c r="G15" s="32">
        <v>100</v>
      </c>
      <c r="H15" s="32">
        <f t="shared" ref="H15" si="6">G15*E15</f>
        <v>10000</v>
      </c>
      <c r="I15" s="32"/>
      <c r="J15" s="32"/>
      <c r="K15" s="32">
        <v>6</v>
      </c>
      <c r="L15" s="34">
        <f>K15*H15</f>
        <v>60000</v>
      </c>
    </row>
    <row r="16" spans="1:14" ht="26.5" customHeight="1" x14ac:dyDescent="0.35">
      <c r="A16" s="35"/>
      <c r="B16" s="32" t="s">
        <v>65</v>
      </c>
      <c r="C16" s="32"/>
      <c r="D16" s="165"/>
      <c r="E16" s="32">
        <v>1000</v>
      </c>
      <c r="F16" s="32"/>
      <c r="G16" s="32">
        <v>90</v>
      </c>
      <c r="H16" s="32">
        <f t="shared" si="5"/>
        <v>90000</v>
      </c>
      <c r="I16" s="32">
        <v>1</v>
      </c>
      <c r="J16" s="32">
        <f t="shared" si="3"/>
        <v>90000</v>
      </c>
      <c r="K16" s="32">
        <v>1</v>
      </c>
      <c r="L16" s="34">
        <f>K16*J16</f>
        <v>90000</v>
      </c>
    </row>
    <row r="17" spans="1:14" ht="26.5" customHeight="1" x14ac:dyDescent="0.35">
      <c r="A17" s="53" t="s">
        <v>22</v>
      </c>
      <c r="B17" s="32" t="s">
        <v>18</v>
      </c>
      <c r="C17" s="32"/>
      <c r="D17" s="165"/>
      <c r="E17" s="32"/>
      <c r="F17" s="32"/>
      <c r="G17" s="32"/>
      <c r="H17" s="32"/>
      <c r="I17" s="32"/>
      <c r="J17" s="32"/>
      <c r="K17" s="32"/>
      <c r="L17" s="52">
        <f>SUM(L18:L20)</f>
        <v>210000</v>
      </c>
    </row>
    <row r="18" spans="1:14" ht="26.5" customHeight="1" x14ac:dyDescent="0.35">
      <c r="A18" s="54" t="s">
        <v>84</v>
      </c>
      <c r="B18" s="32" t="s">
        <v>18</v>
      </c>
      <c r="C18" s="32"/>
      <c r="D18" s="165"/>
      <c r="E18" s="32">
        <v>400</v>
      </c>
      <c r="F18" s="32"/>
      <c r="G18" s="32">
        <v>6</v>
      </c>
      <c r="H18" s="32"/>
      <c r="I18" s="32">
        <v>50</v>
      </c>
      <c r="J18" s="32"/>
      <c r="K18" s="32">
        <v>7</v>
      </c>
      <c r="L18" s="34">
        <f>K18*I18*E18</f>
        <v>140000</v>
      </c>
    </row>
    <row r="19" spans="1:14" ht="29.15" customHeight="1" x14ac:dyDescent="0.35">
      <c r="A19" s="54" t="s">
        <v>58</v>
      </c>
      <c r="B19" s="32" t="s">
        <v>18</v>
      </c>
      <c r="C19" s="32"/>
      <c r="D19" s="165"/>
      <c r="E19" s="32">
        <v>100</v>
      </c>
      <c r="F19" s="38" t="s">
        <v>85</v>
      </c>
      <c r="G19" s="32"/>
      <c r="H19" s="32">
        <f t="shared" si="5"/>
        <v>0</v>
      </c>
      <c r="I19" s="32">
        <v>50</v>
      </c>
      <c r="J19" s="32">
        <f t="shared" si="3"/>
        <v>0</v>
      </c>
      <c r="K19" s="32">
        <v>7</v>
      </c>
      <c r="L19" s="34">
        <f t="shared" ref="L19:L20" si="7">K19*I19*E19</f>
        <v>35000</v>
      </c>
    </row>
    <row r="20" spans="1:14" ht="19.5" customHeight="1" x14ac:dyDescent="0.35">
      <c r="A20" s="54" t="s">
        <v>59</v>
      </c>
      <c r="B20" s="32" t="s">
        <v>18</v>
      </c>
      <c r="C20" s="32"/>
      <c r="D20" s="165"/>
      <c r="E20" s="32">
        <v>100</v>
      </c>
      <c r="F20" s="38" t="s">
        <v>85</v>
      </c>
      <c r="G20" s="32"/>
      <c r="H20" s="32"/>
      <c r="I20" s="32">
        <v>50</v>
      </c>
      <c r="J20" s="32"/>
      <c r="K20" s="32">
        <v>7</v>
      </c>
      <c r="L20" s="34">
        <f t="shared" si="7"/>
        <v>35000</v>
      </c>
    </row>
    <row r="21" spans="1:14" ht="75" customHeight="1" thickBot="1" x14ac:dyDescent="0.4">
      <c r="A21" s="39" t="s">
        <v>19</v>
      </c>
      <c r="B21" s="40" t="s">
        <v>56</v>
      </c>
      <c r="C21" s="40"/>
      <c r="D21" s="166"/>
      <c r="E21" s="111">
        <v>3900</v>
      </c>
      <c r="F21" s="41" t="s">
        <v>57</v>
      </c>
      <c r="G21" s="111"/>
      <c r="H21" s="42"/>
      <c r="I21" s="42"/>
      <c r="J21" s="42">
        <f>I21*H21</f>
        <v>0</v>
      </c>
      <c r="K21" s="42">
        <v>7</v>
      </c>
      <c r="L21" s="43">
        <f>K21*G21*E21</f>
        <v>0</v>
      </c>
    </row>
    <row r="22" spans="1:14" ht="18.649999999999999" customHeight="1" thickBot="1" x14ac:dyDescent="0.4">
      <c r="A22" s="67" t="s">
        <v>11</v>
      </c>
      <c r="B22" s="68"/>
      <c r="C22" s="68"/>
      <c r="D22" s="68"/>
      <c r="E22" s="68"/>
      <c r="F22" s="68"/>
      <c r="G22" s="68"/>
      <c r="H22" s="68"/>
      <c r="I22" s="68"/>
      <c r="J22" s="68"/>
      <c r="K22" s="69"/>
      <c r="L22" s="70">
        <f>SUM(L5,L10:L14,L17,L21)</f>
        <v>650779</v>
      </c>
    </row>
    <row r="23" spans="1:14" ht="15" thickBot="1" x14ac:dyDescent="0.4">
      <c r="A23" s="17" t="s">
        <v>12</v>
      </c>
      <c r="B23" s="18"/>
      <c r="C23" s="18"/>
      <c r="D23" s="18"/>
      <c r="E23" s="18"/>
      <c r="F23" s="18"/>
      <c r="G23" s="18"/>
      <c r="H23" s="18"/>
      <c r="I23" s="18"/>
      <c r="J23" s="18"/>
      <c r="K23" s="18"/>
      <c r="L23" s="15"/>
    </row>
    <row r="24" spans="1:14" ht="58.5" thickBot="1" x14ac:dyDescent="0.4">
      <c r="A24" s="55" t="s">
        <v>63</v>
      </c>
      <c r="B24" s="56" t="s">
        <v>21</v>
      </c>
      <c r="C24" s="57" t="s">
        <v>47</v>
      </c>
      <c r="D24" s="57"/>
      <c r="E24" s="58"/>
      <c r="F24" s="59" t="s">
        <v>62</v>
      </c>
      <c r="G24" s="58">
        <f>66+30</f>
        <v>96</v>
      </c>
      <c r="H24" s="58">
        <f>305*1.18</f>
        <v>359.9</v>
      </c>
      <c r="I24" s="58">
        <v>1</v>
      </c>
      <c r="J24" s="58">
        <f>I24*H24*G24</f>
        <v>34550.399999999994</v>
      </c>
      <c r="K24" s="60">
        <v>7</v>
      </c>
      <c r="L24" s="61">
        <f>K24*J24</f>
        <v>241852.79999999996</v>
      </c>
      <c r="N24" s="5"/>
    </row>
    <row r="25" spans="1:14" ht="18.649999999999999" customHeight="1" thickBot="1" x14ac:dyDescent="0.4">
      <c r="A25" s="62" t="s">
        <v>8</v>
      </c>
      <c r="B25" s="63"/>
      <c r="C25" s="64"/>
      <c r="D25" s="64"/>
      <c r="E25" s="64"/>
      <c r="F25" s="64"/>
      <c r="G25" s="64"/>
      <c r="H25" s="64"/>
      <c r="I25" s="64"/>
      <c r="J25" s="64"/>
      <c r="K25" s="65"/>
      <c r="L25" s="66">
        <f>SUM(L24:L24)</f>
        <v>241852.79999999996</v>
      </c>
    </row>
    <row r="26" spans="1:14" ht="15" thickBot="1" x14ac:dyDescent="0.4">
      <c r="A26" s="14" t="s">
        <v>7</v>
      </c>
      <c r="B26" s="16"/>
      <c r="C26" s="16"/>
      <c r="D26" s="16" t="s">
        <v>35</v>
      </c>
      <c r="E26" s="16"/>
      <c r="F26" s="16"/>
      <c r="G26" s="16"/>
      <c r="H26" s="16"/>
      <c r="I26" s="16"/>
      <c r="J26" s="16"/>
      <c r="K26" s="16"/>
      <c r="L26" s="9"/>
      <c r="N26" s="5"/>
    </row>
    <row r="27" spans="1:14" ht="233.15" customHeight="1" thickBot="1" x14ac:dyDescent="0.4">
      <c r="A27" s="79" t="s">
        <v>26</v>
      </c>
      <c r="B27" s="80" t="s">
        <v>20</v>
      </c>
      <c r="C27" s="81" t="s">
        <v>51</v>
      </c>
      <c r="D27" s="82" t="s">
        <v>50</v>
      </c>
      <c r="E27" s="83">
        <v>30000</v>
      </c>
      <c r="F27" s="84" t="s">
        <v>45</v>
      </c>
      <c r="G27" s="82">
        <v>1.3</v>
      </c>
      <c r="H27" s="85">
        <f>G27*E27</f>
        <v>39000</v>
      </c>
      <c r="I27" s="85">
        <v>12</v>
      </c>
      <c r="J27" s="85">
        <f>I27*H27</f>
        <v>468000</v>
      </c>
      <c r="K27" s="85">
        <v>1</v>
      </c>
      <c r="L27" s="86">
        <f>K27*J27</f>
        <v>468000</v>
      </c>
      <c r="N27" s="5"/>
    </row>
    <row r="28" spans="1:14" ht="97" customHeight="1" x14ac:dyDescent="0.35">
      <c r="A28" s="159" t="s">
        <v>27</v>
      </c>
      <c r="B28" s="87" t="s">
        <v>4</v>
      </c>
      <c r="C28" s="88" t="s">
        <v>37</v>
      </c>
      <c r="D28" s="88" t="s">
        <v>49</v>
      </c>
      <c r="E28" s="89"/>
      <c r="F28" s="88" t="s">
        <v>48</v>
      </c>
      <c r="G28" s="89"/>
      <c r="H28" s="90">
        <v>5000</v>
      </c>
      <c r="I28" s="90">
        <v>4</v>
      </c>
      <c r="J28" s="91">
        <f>I28*H28</f>
        <v>20000</v>
      </c>
      <c r="K28" s="87">
        <v>5</v>
      </c>
      <c r="L28" s="91">
        <f>K28*J28</f>
        <v>100000</v>
      </c>
    </row>
    <row r="29" spans="1:14" ht="37.5" customHeight="1" thickBot="1" x14ac:dyDescent="0.4">
      <c r="A29" s="160"/>
      <c r="B29" s="92" t="s">
        <v>5</v>
      </c>
      <c r="C29" s="93"/>
      <c r="D29" s="93"/>
      <c r="E29" s="93"/>
      <c r="F29" s="93"/>
      <c r="G29" s="93"/>
      <c r="H29" s="94">
        <v>5000</v>
      </c>
      <c r="I29" s="94">
        <v>4</v>
      </c>
      <c r="J29" s="95">
        <f>I29*H29</f>
        <v>20000</v>
      </c>
      <c r="K29" s="92">
        <v>2</v>
      </c>
      <c r="L29" s="86">
        <f>K29*J29</f>
        <v>40000</v>
      </c>
    </row>
    <row r="30" spans="1:14" ht="18.649999999999999" customHeight="1" thickBot="1" x14ac:dyDescent="0.4">
      <c r="A30" s="96" t="s">
        <v>11</v>
      </c>
      <c r="B30" s="97"/>
      <c r="C30" s="98"/>
      <c r="D30" s="98"/>
      <c r="E30" s="98"/>
      <c r="F30" s="98"/>
      <c r="G30" s="98"/>
      <c r="H30" s="98"/>
      <c r="I30" s="98"/>
      <c r="J30" s="98"/>
      <c r="K30" s="99"/>
      <c r="L30" s="100">
        <f>SUM(L27:L29)</f>
        <v>608000</v>
      </c>
    </row>
    <row r="31" spans="1:14" ht="15" thickBot="1" x14ac:dyDescent="0.4">
      <c r="A31" s="8" t="s">
        <v>9</v>
      </c>
      <c r="B31" s="16"/>
      <c r="C31" s="16"/>
      <c r="D31" s="16"/>
      <c r="E31" s="16"/>
      <c r="F31" s="16"/>
      <c r="G31" s="16"/>
      <c r="H31" s="16"/>
      <c r="I31" s="16"/>
      <c r="J31" s="16"/>
      <c r="K31" s="16"/>
      <c r="L31" s="10"/>
    </row>
    <row r="32" spans="1:14" ht="160" thickBot="1" x14ac:dyDescent="0.4">
      <c r="A32" s="120" t="s">
        <v>43</v>
      </c>
      <c r="B32" s="121" t="s">
        <v>44</v>
      </c>
      <c r="C32" s="122" t="s">
        <v>52</v>
      </c>
      <c r="D32" s="122" t="s">
        <v>49</v>
      </c>
      <c r="E32" s="123">
        <v>12000</v>
      </c>
      <c r="F32" s="124" t="s">
        <v>46</v>
      </c>
      <c r="G32" s="125">
        <v>4</v>
      </c>
      <c r="H32" s="126">
        <f>G32*E32</f>
        <v>48000</v>
      </c>
      <c r="I32" s="126">
        <v>8</v>
      </c>
      <c r="J32" s="126">
        <f>I32*H32</f>
        <v>384000</v>
      </c>
      <c r="K32" s="126">
        <v>1</v>
      </c>
      <c r="L32" s="127">
        <f>SUM(L33:L35)</f>
        <v>218000</v>
      </c>
    </row>
    <row r="33" spans="1:12" ht="15" thickBot="1" x14ac:dyDescent="0.4">
      <c r="A33" s="120" t="s">
        <v>118</v>
      </c>
      <c r="B33" s="121"/>
      <c r="C33" s="122"/>
      <c r="D33" s="122"/>
      <c r="E33" s="123"/>
      <c r="F33" s="124"/>
      <c r="G33" s="125">
        <v>1</v>
      </c>
      <c r="H33" s="126">
        <v>5000</v>
      </c>
      <c r="I33" s="126">
        <v>6</v>
      </c>
      <c r="J33" s="126"/>
      <c r="K33" s="126"/>
      <c r="L33" s="127">
        <f t="shared" ref="L33:L34" si="8">I33*H33*G33</f>
        <v>30000</v>
      </c>
    </row>
    <row r="34" spans="1:12" ht="15" thickBot="1" x14ac:dyDescent="0.4">
      <c r="A34" s="120" t="s">
        <v>60</v>
      </c>
      <c r="B34" s="121"/>
      <c r="C34" s="122"/>
      <c r="D34" s="122"/>
      <c r="E34" s="123"/>
      <c r="F34" s="124"/>
      <c r="G34" s="125">
        <v>2</v>
      </c>
      <c r="H34" s="126">
        <v>4000</v>
      </c>
      <c r="I34" s="126">
        <v>6</v>
      </c>
      <c r="J34" s="126"/>
      <c r="K34" s="126"/>
      <c r="L34" s="127">
        <f t="shared" si="8"/>
        <v>48000</v>
      </c>
    </row>
    <row r="35" spans="1:12" ht="15" thickBot="1" x14ac:dyDescent="0.4">
      <c r="A35" s="120" t="s">
        <v>61</v>
      </c>
      <c r="B35" s="121"/>
      <c r="C35" s="122"/>
      <c r="D35" s="122"/>
      <c r="E35" s="123"/>
      <c r="F35" s="124"/>
      <c r="G35" s="125">
        <v>1</v>
      </c>
      <c r="H35" s="126">
        <v>20000</v>
      </c>
      <c r="I35" s="126">
        <v>7</v>
      </c>
      <c r="J35" s="126"/>
      <c r="K35" s="126"/>
      <c r="L35" s="127">
        <f>I35*H35*G35</f>
        <v>140000</v>
      </c>
    </row>
    <row r="36" spans="1:12" ht="15" thickBot="1" x14ac:dyDescent="0.4">
      <c r="A36" s="132"/>
      <c r="B36" s="133"/>
      <c r="C36" s="134"/>
      <c r="D36" s="134"/>
      <c r="E36" s="135"/>
      <c r="F36" s="136"/>
      <c r="G36" s="137"/>
      <c r="H36" s="138"/>
      <c r="I36" s="138"/>
      <c r="J36" s="138"/>
      <c r="K36" s="138"/>
      <c r="L36" s="139"/>
    </row>
    <row r="37" spans="1:12" s="2" customFormat="1" ht="15" thickBot="1" x14ac:dyDescent="0.4">
      <c r="A37" s="128" t="s">
        <v>10</v>
      </c>
      <c r="B37" s="129"/>
      <c r="C37" s="129" t="s">
        <v>34</v>
      </c>
      <c r="D37" s="129" t="s">
        <v>36</v>
      </c>
      <c r="E37" s="129"/>
      <c r="F37" s="129"/>
      <c r="G37" s="129"/>
      <c r="H37" s="130"/>
      <c r="I37" s="130"/>
      <c r="J37" s="130"/>
      <c r="K37" s="130"/>
      <c r="L37" s="131">
        <f>L32+L30</f>
        <v>826000</v>
      </c>
    </row>
    <row r="38" spans="1:12" ht="15" thickBot="1" x14ac:dyDescent="0.4">
      <c r="A38" s="6"/>
      <c r="L38" s="7"/>
    </row>
    <row r="39" spans="1:12" ht="15" thickBot="1" x14ac:dyDescent="0.4">
      <c r="A39" s="11" t="s">
        <v>6</v>
      </c>
      <c r="B39" s="12"/>
      <c r="C39" s="12"/>
      <c r="D39" s="12"/>
      <c r="E39" s="12"/>
      <c r="F39" s="12"/>
      <c r="G39" s="12"/>
      <c r="H39" s="12"/>
      <c r="I39" s="12"/>
      <c r="J39" s="12"/>
      <c r="K39" s="12"/>
      <c r="L39" s="13">
        <f>L37+L22+L25</f>
        <v>1718631.8</v>
      </c>
    </row>
  </sheetData>
  <mergeCells count="5">
    <mergeCell ref="A28:A29"/>
    <mergeCell ref="A1:L1"/>
    <mergeCell ref="A12:A13"/>
    <mergeCell ref="A10:A11"/>
    <mergeCell ref="D9:D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6799A-92D0-4963-B40F-143B09A5415D}">
  <dimension ref="A1:AH19"/>
  <sheetViews>
    <sheetView rightToLeft="1" tabSelected="1" zoomScale="84" workbookViewId="0">
      <selection activeCell="N14" sqref="N14"/>
    </sheetView>
  </sheetViews>
  <sheetFormatPr defaultRowHeight="14" x14ac:dyDescent="0.3"/>
  <cols>
    <col min="1" max="1" width="13.08203125" customWidth="1"/>
    <col min="2" max="2" width="23.83203125" customWidth="1"/>
    <col min="5" max="5" width="11" customWidth="1"/>
    <col min="6" max="6" width="10.5" bestFit="1" customWidth="1"/>
    <col min="7" max="7" width="11.08203125" customWidth="1"/>
    <col min="10" max="12" width="13.75" customWidth="1"/>
    <col min="15" max="15" width="11.08203125" bestFit="1" customWidth="1"/>
    <col min="17" max="17" width="10.5" customWidth="1"/>
    <col min="18" max="18" width="12.58203125" customWidth="1"/>
    <col min="32" max="32" width="10.58203125" customWidth="1"/>
    <col min="34" max="34" width="13.25" customWidth="1"/>
  </cols>
  <sheetData>
    <row r="1" spans="1:34" ht="70" x14ac:dyDescent="0.3">
      <c r="A1" s="103" t="s">
        <v>72</v>
      </c>
      <c r="B1" s="103" t="s">
        <v>73</v>
      </c>
      <c r="C1" s="103" t="s">
        <v>74</v>
      </c>
      <c r="D1" s="104"/>
      <c r="E1" s="167" t="s">
        <v>95</v>
      </c>
      <c r="F1" s="140" t="s">
        <v>119</v>
      </c>
      <c r="G1" s="140" t="s">
        <v>90</v>
      </c>
      <c r="H1" s="142" t="s">
        <v>91</v>
      </c>
      <c r="I1" s="142" t="s">
        <v>93</v>
      </c>
      <c r="J1" s="142" t="s">
        <v>92</v>
      </c>
      <c r="K1" s="142" t="s">
        <v>121</v>
      </c>
      <c r="L1" s="142" t="s">
        <v>120</v>
      </c>
      <c r="M1" s="142" t="s">
        <v>94</v>
      </c>
      <c r="N1" s="142" t="s">
        <v>124</v>
      </c>
      <c r="O1" s="142" t="s">
        <v>123</v>
      </c>
      <c r="P1" s="113"/>
      <c r="Q1" s="103" t="s">
        <v>72</v>
      </c>
      <c r="R1" s="103" t="s">
        <v>90</v>
      </c>
      <c r="S1" s="103" t="s">
        <v>78</v>
      </c>
      <c r="T1" s="103" t="s">
        <v>75</v>
      </c>
      <c r="U1" s="104"/>
      <c r="V1" s="105"/>
      <c r="W1" s="103" t="s">
        <v>102</v>
      </c>
      <c r="X1" s="103" t="s">
        <v>103</v>
      </c>
      <c r="Y1" s="103" t="s">
        <v>104</v>
      </c>
      <c r="Z1" s="103" t="s">
        <v>101</v>
      </c>
      <c r="AA1" s="103" t="s">
        <v>105</v>
      </c>
      <c r="AB1" s="103" t="s">
        <v>106</v>
      </c>
      <c r="AC1" s="140" t="s">
        <v>107</v>
      </c>
      <c r="AE1" s="114"/>
      <c r="AF1" s="103" t="s">
        <v>87</v>
      </c>
      <c r="AG1" s="103" t="s">
        <v>88</v>
      </c>
      <c r="AH1" s="103"/>
    </row>
    <row r="2" spans="1:34" ht="70" x14ac:dyDescent="0.3">
      <c r="A2" s="103" t="s">
        <v>76</v>
      </c>
      <c r="B2" s="109">
        <v>200</v>
      </c>
      <c r="C2" s="105"/>
      <c r="D2" s="104"/>
      <c r="E2" s="168"/>
      <c r="F2" s="101" t="s">
        <v>4</v>
      </c>
      <c r="G2" s="101">
        <v>5</v>
      </c>
      <c r="H2" s="101">
        <v>30</v>
      </c>
      <c r="I2" s="101">
        <v>10</v>
      </c>
      <c r="J2" s="101">
        <f>G2*I2</f>
        <v>50</v>
      </c>
      <c r="K2" s="101">
        <v>325</v>
      </c>
      <c r="L2" s="101">
        <f>K2*J2</f>
        <v>16250</v>
      </c>
      <c r="M2" s="101">
        <f>G2*60</f>
        <v>300</v>
      </c>
      <c r="N2" s="101">
        <v>649</v>
      </c>
      <c r="O2" s="101">
        <f>N2*M2</f>
        <v>194700</v>
      </c>
      <c r="Q2" s="103" t="s">
        <v>77</v>
      </c>
      <c r="R2" s="103"/>
      <c r="S2" s="105"/>
      <c r="T2" s="105"/>
      <c r="U2" s="104"/>
      <c r="V2" s="105" t="s">
        <v>100</v>
      </c>
      <c r="W2" s="101">
        <v>7</v>
      </c>
      <c r="X2" s="101">
        <v>8</v>
      </c>
      <c r="Y2" s="101">
        <f>W2*X2</f>
        <v>56</v>
      </c>
      <c r="Z2" s="102">
        <v>130</v>
      </c>
      <c r="AA2" s="102">
        <v>30</v>
      </c>
      <c r="AB2" s="102">
        <f>AA2*Z2</f>
        <v>3900</v>
      </c>
      <c r="AC2" s="141">
        <f>+Y2*AB2</f>
        <v>218400</v>
      </c>
      <c r="AE2" s="114" t="s">
        <v>86</v>
      </c>
      <c r="AF2" s="114">
        <v>400</v>
      </c>
      <c r="AG2" s="114">
        <v>350</v>
      </c>
      <c r="AH2" s="115">
        <f>AF2*AG2</f>
        <v>140000</v>
      </c>
    </row>
    <row r="3" spans="1:34" x14ac:dyDescent="0.3">
      <c r="A3" s="105" t="s">
        <v>79</v>
      </c>
      <c r="B3" s="109">
        <f>C3/B2</f>
        <v>25</v>
      </c>
      <c r="C3" s="106">
        <v>5000</v>
      </c>
      <c r="D3" s="104"/>
      <c r="E3" s="104"/>
      <c r="F3" s="101" t="s">
        <v>89</v>
      </c>
      <c r="G3" s="101">
        <v>2</v>
      </c>
      <c r="H3" s="101">
        <v>100</v>
      </c>
      <c r="I3" s="101">
        <v>10</v>
      </c>
      <c r="J3" s="101">
        <f>G3*I3</f>
        <v>20</v>
      </c>
      <c r="K3" s="101">
        <v>325</v>
      </c>
      <c r="L3" s="101">
        <f>K3*J3</f>
        <v>6500</v>
      </c>
      <c r="M3" s="101">
        <f>60*G3</f>
        <v>120</v>
      </c>
      <c r="N3" s="101">
        <v>649</v>
      </c>
      <c r="O3" s="101">
        <f>N3*M3</f>
        <v>77880</v>
      </c>
      <c r="Q3" s="105" t="s">
        <v>66</v>
      </c>
      <c r="R3" s="105">
        <v>6</v>
      </c>
      <c r="S3" s="105" t="s">
        <v>80</v>
      </c>
      <c r="T3" s="106">
        <v>60000</v>
      </c>
      <c r="U3" s="104"/>
      <c r="V3" s="104"/>
      <c r="W3" s="104"/>
      <c r="X3" s="104"/>
      <c r="Y3" s="104"/>
      <c r="AE3" s="114" t="s">
        <v>98</v>
      </c>
      <c r="AF3" s="114">
        <v>100</v>
      </c>
      <c r="AG3" s="114">
        <v>350</v>
      </c>
      <c r="AH3" s="115">
        <f t="shared" ref="AH3:AH4" si="0">AF3*AG3</f>
        <v>35000</v>
      </c>
    </row>
    <row r="4" spans="1:34" ht="98" x14ac:dyDescent="0.3">
      <c r="A4" s="105" t="s">
        <v>81</v>
      </c>
      <c r="B4" s="109">
        <f>C4/200</f>
        <v>180</v>
      </c>
      <c r="C4" s="106">
        <v>36000</v>
      </c>
      <c r="D4" s="104"/>
      <c r="E4" s="104"/>
      <c r="F4" s="101"/>
      <c r="G4" s="101"/>
      <c r="H4" s="101"/>
      <c r="I4" s="142"/>
      <c r="J4" s="140"/>
      <c r="K4" s="142" t="s">
        <v>122</v>
      </c>
      <c r="L4" s="146">
        <f>SUM(L2:L3)</f>
        <v>22750</v>
      </c>
      <c r="M4" s="101"/>
      <c r="N4" s="101"/>
      <c r="O4" s="146">
        <f>SUM(O2:O3)</f>
        <v>272580</v>
      </c>
      <c r="Q4" s="105" t="s">
        <v>96</v>
      </c>
      <c r="R4" s="105">
        <v>100</v>
      </c>
      <c r="S4" s="106">
        <v>1000</v>
      </c>
      <c r="T4" s="106">
        <f>R4*S4</f>
        <v>100000</v>
      </c>
      <c r="U4" s="104"/>
      <c r="V4" s="104"/>
      <c r="W4" s="104"/>
      <c r="X4" s="104"/>
      <c r="Y4" s="104"/>
      <c r="AE4" s="114" t="s">
        <v>99</v>
      </c>
      <c r="AF4" s="114">
        <v>100</v>
      </c>
      <c r="AG4" s="114">
        <v>350</v>
      </c>
      <c r="AH4" s="115">
        <f t="shared" si="0"/>
        <v>35000</v>
      </c>
    </row>
    <row r="5" spans="1:34" ht="70" x14ac:dyDescent="0.3">
      <c r="A5" s="105" t="s">
        <v>82</v>
      </c>
      <c r="B5" s="109">
        <f>C5/200</f>
        <v>45</v>
      </c>
      <c r="C5" s="106">
        <v>9000</v>
      </c>
      <c r="D5" s="104"/>
      <c r="E5" s="104"/>
      <c r="F5" s="144"/>
      <c r="G5" s="144"/>
      <c r="H5" s="144"/>
      <c r="I5" s="144"/>
      <c r="J5" s="145"/>
      <c r="K5" s="143"/>
      <c r="L5" s="143"/>
      <c r="M5" s="104"/>
      <c r="N5" s="104"/>
      <c r="O5" s="104"/>
      <c r="P5" s="104"/>
      <c r="Q5" s="105" t="s">
        <v>97</v>
      </c>
      <c r="R5" s="105"/>
      <c r="S5" s="105"/>
      <c r="T5" s="107">
        <f>SUM(T3:T4)</f>
        <v>160000</v>
      </c>
      <c r="U5" s="104"/>
      <c r="V5" s="104"/>
      <c r="W5" s="104"/>
      <c r="X5" s="104"/>
      <c r="Y5" s="104"/>
      <c r="AE5" s="114"/>
      <c r="AF5" s="114"/>
      <c r="AG5" s="114"/>
      <c r="AH5" s="116">
        <f>SUM(AH2:AH4)</f>
        <v>210000</v>
      </c>
    </row>
    <row r="6" spans="1:34" x14ac:dyDescent="0.3">
      <c r="A6" s="103" t="s">
        <v>83</v>
      </c>
      <c r="B6" s="110">
        <f>SUM(B3:B5)</f>
        <v>250</v>
      </c>
      <c r="C6" s="107">
        <f>SUM(C3:C5)</f>
        <v>50000</v>
      </c>
      <c r="D6" s="104"/>
      <c r="E6" s="104"/>
      <c r="F6" s="104"/>
      <c r="G6" s="104"/>
      <c r="H6" s="104"/>
      <c r="I6" s="104"/>
      <c r="J6" s="104"/>
      <c r="K6" s="104"/>
      <c r="L6" s="104"/>
      <c r="M6" s="104"/>
      <c r="N6" s="104"/>
      <c r="O6" s="104"/>
      <c r="P6" s="104"/>
      <c r="Q6" s="104"/>
      <c r="R6" s="104"/>
      <c r="S6" s="104"/>
      <c r="T6" s="104"/>
      <c r="U6" s="104"/>
      <c r="V6" s="104"/>
      <c r="W6" s="104"/>
      <c r="X6" s="104"/>
      <c r="Y6" s="104"/>
    </row>
    <row r="7" spans="1:34" x14ac:dyDescent="0.3">
      <c r="A7" s="108"/>
      <c r="B7" s="104"/>
      <c r="C7" s="104"/>
      <c r="D7" s="104"/>
      <c r="E7" s="104"/>
      <c r="F7" s="104"/>
      <c r="G7" s="104"/>
      <c r="H7" s="104"/>
      <c r="I7" s="104"/>
      <c r="J7" s="104"/>
      <c r="K7" s="104"/>
      <c r="L7" s="104"/>
      <c r="M7" s="104"/>
      <c r="N7" s="104"/>
      <c r="O7" s="104"/>
      <c r="P7" s="104"/>
      <c r="Q7" s="104"/>
      <c r="R7" s="104"/>
      <c r="S7" s="104"/>
      <c r="T7" s="104"/>
      <c r="U7" s="104"/>
      <c r="V7" s="104"/>
      <c r="W7" s="104"/>
      <c r="X7" s="104"/>
      <c r="Y7" s="104"/>
    </row>
    <row r="10" spans="1:34" ht="42" x14ac:dyDescent="0.3">
      <c r="A10" s="117" t="s">
        <v>108</v>
      </c>
      <c r="B10" s="117" t="s">
        <v>110</v>
      </c>
      <c r="C10" s="117" t="s">
        <v>111</v>
      </c>
      <c r="D10" s="117" t="s">
        <v>109</v>
      </c>
      <c r="E10" s="117"/>
      <c r="F10" s="117" t="s">
        <v>112</v>
      </c>
      <c r="G10" s="117" t="s">
        <v>113</v>
      </c>
      <c r="J10" s="117" t="s">
        <v>114</v>
      </c>
      <c r="K10" s="117"/>
      <c r="L10" s="117"/>
      <c r="M10" s="117" t="s">
        <v>103</v>
      </c>
      <c r="N10" s="117" t="s">
        <v>117</v>
      </c>
      <c r="O10" s="117"/>
      <c r="P10" s="117"/>
      <c r="Q10" s="117" t="s">
        <v>115</v>
      </c>
      <c r="R10" s="117" t="s">
        <v>116</v>
      </c>
    </row>
    <row r="11" spans="1:34" x14ac:dyDescent="0.3">
      <c r="A11" s="101">
        <v>7</v>
      </c>
      <c r="B11" s="101">
        <v>9.5</v>
      </c>
      <c r="C11" s="101">
        <f>A11*B11</f>
        <v>66.5</v>
      </c>
      <c r="D11" s="101">
        <v>301</v>
      </c>
      <c r="E11" s="101"/>
      <c r="F11" s="118">
        <f>C11*D11</f>
        <v>20016.5</v>
      </c>
      <c r="G11" s="119">
        <f>F11*12</f>
        <v>240198</v>
      </c>
      <c r="J11" s="101">
        <v>7</v>
      </c>
      <c r="K11" s="101"/>
      <c r="L11" s="101"/>
      <c r="M11" s="102">
        <v>4</v>
      </c>
      <c r="N11" s="102">
        <v>5000</v>
      </c>
      <c r="O11" s="102"/>
      <c r="P11" s="102"/>
      <c r="Q11" s="102">
        <f>M11*N11</f>
        <v>20000</v>
      </c>
      <c r="R11" s="112">
        <f>J11*Q11</f>
        <v>140000</v>
      </c>
    </row>
    <row r="12" spans="1:34" ht="112" x14ac:dyDescent="0.3">
      <c r="J12" s="117" t="s">
        <v>131</v>
      </c>
      <c r="K12" s="117"/>
      <c r="L12" s="117"/>
      <c r="M12" s="101"/>
      <c r="N12" s="101"/>
      <c r="O12" s="101"/>
      <c r="P12" s="101"/>
      <c r="Q12" s="101"/>
      <c r="R12" s="101"/>
    </row>
    <row r="13" spans="1:34" ht="14.5" thickBot="1" x14ac:dyDescent="0.35"/>
    <row r="14" spans="1:34" ht="266.5" customHeight="1" x14ac:dyDescent="0.3">
      <c r="A14" s="150" t="s">
        <v>9</v>
      </c>
      <c r="B14" s="158" t="s">
        <v>52</v>
      </c>
    </row>
    <row r="15" spans="1:34" ht="57" customHeight="1" thickBot="1" x14ac:dyDescent="0.4">
      <c r="A15" s="142" t="s">
        <v>125</v>
      </c>
      <c r="B15" s="152" t="s">
        <v>126</v>
      </c>
      <c r="C15" s="142" t="s">
        <v>127</v>
      </c>
      <c r="D15" s="142" t="s">
        <v>128</v>
      </c>
      <c r="E15" s="142" t="s">
        <v>130</v>
      </c>
    </row>
    <row r="16" spans="1:34" ht="29.5" thickBot="1" x14ac:dyDescent="0.35">
      <c r="A16" s="153" t="s">
        <v>118</v>
      </c>
      <c r="B16" s="154">
        <v>1</v>
      </c>
      <c r="C16" s="155">
        <v>5000</v>
      </c>
      <c r="D16" s="155">
        <v>6</v>
      </c>
      <c r="E16" s="156">
        <f>B16*C16*D16</f>
        <v>30000</v>
      </c>
      <c r="F16" s="151"/>
      <c r="G16" s="147"/>
      <c r="H16" s="148"/>
      <c r="I16" s="148"/>
      <c r="J16" s="148"/>
      <c r="K16" s="148"/>
      <c r="L16" s="149"/>
    </row>
    <row r="17" spans="1:12" ht="29.5" thickBot="1" x14ac:dyDescent="0.35">
      <c r="A17" s="153" t="s">
        <v>60</v>
      </c>
      <c r="B17" s="154">
        <v>2</v>
      </c>
      <c r="C17" s="155">
        <v>4000</v>
      </c>
      <c r="D17" s="155">
        <v>6</v>
      </c>
      <c r="E17" s="156">
        <f t="shared" ref="E17:E18" si="1">B17*C17*D17</f>
        <v>48000</v>
      </c>
      <c r="F17" s="151"/>
      <c r="G17" s="147"/>
      <c r="H17" s="148"/>
      <c r="I17" s="148"/>
      <c r="J17" s="148"/>
      <c r="K17" s="148"/>
      <c r="L17" s="149"/>
    </row>
    <row r="18" spans="1:12" ht="29" x14ac:dyDescent="0.3">
      <c r="A18" s="153" t="s">
        <v>61</v>
      </c>
      <c r="B18" s="154">
        <v>1</v>
      </c>
      <c r="C18" s="155">
        <v>20000</v>
      </c>
      <c r="D18" s="155">
        <v>7</v>
      </c>
      <c r="E18" s="156">
        <f t="shared" si="1"/>
        <v>140000</v>
      </c>
      <c r="F18" s="151"/>
      <c r="G18" s="147"/>
      <c r="H18" s="148"/>
      <c r="I18" s="148"/>
      <c r="J18" s="148"/>
      <c r="K18" s="148"/>
      <c r="L18" s="149"/>
    </row>
    <row r="19" spans="1:12" x14ac:dyDescent="0.3">
      <c r="A19" s="101"/>
      <c r="B19" s="101"/>
      <c r="C19" s="101"/>
      <c r="D19" s="140" t="s">
        <v>129</v>
      </c>
      <c r="E19" s="157">
        <f>SUM(E16:E18)</f>
        <v>218000</v>
      </c>
    </row>
  </sheetData>
  <mergeCells count="1">
    <mergeCell ref="E1: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3BA3F653C90D74F9AD7B3B73E9814A5" ma:contentTypeVersion="15" ma:contentTypeDescription="Create a new document." ma:contentTypeScope="" ma:versionID="8b20b9baa8435ff74ab82ebb51b5c384">
  <xsd:schema xmlns:xsd="http://www.w3.org/2001/XMLSchema" xmlns:xs="http://www.w3.org/2001/XMLSchema" xmlns:p="http://schemas.microsoft.com/office/2006/metadata/properties" xmlns:ns2="1272f915-9628-4f28-a1ef-108222e4523a" xmlns:ns3="eba29b84-41c1-4063-98ce-d1b6f2b4949c" targetNamespace="http://schemas.microsoft.com/office/2006/metadata/properties" ma:root="true" ma:fieldsID="0f1ccc6e9081acb01d7e71169a370350" ns2:_="" ns3:_="">
    <xsd:import namespace="1272f915-9628-4f28-a1ef-108222e4523a"/>
    <xsd:import namespace="eba29b84-41c1-4063-98ce-d1b6f2b4949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72f915-9628-4f28-a1ef-108222e4523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cfa434b-66f9-441b-a743-6e3bf4e22e9d}" ma:internalName="TaxCatchAll" ma:showField="CatchAllData" ma:web="1272f915-9628-4f28-a1ef-108222e452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a29b84-41c1-4063-98ce-d1b6f2b4949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ac1a666-5b85-4c69-93e3-653674a4d29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1272f915-9628-4f28-a1ef-108222e4523a">P3NYSDEXRD3U-112099445-118634</_dlc_DocId>
    <TaxCatchAll xmlns="1272f915-9628-4f28-a1ef-108222e4523a" xsi:nil="true"/>
    <lcf76f155ced4ddcb4097134ff3c332f xmlns="eba29b84-41c1-4063-98ce-d1b6f2b4949c">
      <Terms xmlns="http://schemas.microsoft.com/office/infopath/2007/PartnerControls"/>
    </lcf76f155ced4ddcb4097134ff3c332f>
    <_dlc_DocIdUrl xmlns="1272f915-9628-4f28-a1ef-108222e4523a">
      <Url>https://ivn20111.sharepoint.com/sites/Company/_layouts/15/DocIdRedir.aspx?ID=P3NYSDEXRD3U-112099445-118634</Url>
      <Description>P3NYSDEXRD3U-112099445-118634</Description>
    </_dlc_DocIdUrl>
  </documentManagement>
</p:properties>
</file>

<file path=customXml/itemProps1.xml><?xml version="1.0" encoding="utf-8"?>
<ds:datastoreItem xmlns:ds="http://schemas.openxmlformats.org/officeDocument/2006/customXml" ds:itemID="{FE3D31E0-E848-47BA-9EC9-9BB2BC2A5F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72f915-9628-4f28-a1ef-108222e4523a"/>
    <ds:schemaRef ds:uri="eba29b84-41c1-4063-98ce-d1b6f2b494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EDFCEF-E301-43BD-849B-28634F28810F}">
  <ds:schemaRefs>
    <ds:schemaRef ds:uri="http://schemas.microsoft.com/sharepoint/events"/>
  </ds:schemaRefs>
</ds:datastoreItem>
</file>

<file path=customXml/itemProps3.xml><?xml version="1.0" encoding="utf-8"?>
<ds:datastoreItem xmlns:ds="http://schemas.openxmlformats.org/officeDocument/2006/customXml" ds:itemID="{BE06D306-6004-49E3-ADB9-CBF101462947}">
  <ds:schemaRefs>
    <ds:schemaRef ds:uri="http://schemas.microsoft.com/sharepoint/v3/contenttype/forms"/>
  </ds:schemaRefs>
</ds:datastoreItem>
</file>

<file path=customXml/itemProps4.xml><?xml version="1.0" encoding="utf-8"?>
<ds:datastoreItem xmlns:ds="http://schemas.openxmlformats.org/officeDocument/2006/customXml" ds:itemID="{72A97153-34A8-4524-BF2B-82876AFC5908}">
  <ds:schemaRefs>
    <ds:schemaRef ds:uri="http://schemas.microsoft.com/office/2006/metadata/properties"/>
    <ds:schemaRef ds:uri="http://schemas.microsoft.com/office/infopath/2007/PartnerControls"/>
    <ds:schemaRef ds:uri="1272f915-9628-4f28-a1ef-108222e4523a"/>
    <ds:schemaRef ds:uri="eba29b84-41c1-4063-98ce-d1b6f2b4949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Sheet1</vt:lpstr>
      <vt:lpstr>נספח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Yarden Museri</dc:creator>
  <cp:lastModifiedBy>ספיר שליט</cp:lastModifiedBy>
  <dcterms:created xsi:type="dcterms:W3CDTF">2015-06-05T18:17:20Z</dcterms:created>
  <dcterms:modified xsi:type="dcterms:W3CDTF">2025-03-25T11:55:30Z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0x01010073BA3F653C90D74F9AD7B3B73E9814A5</vt:lpwstr>
  </property>
  <property fmtid="{D5CDD505-2E9C-101B-9397-08002B2CF9AE}" pid="3" name="_dlc_DocIdItemGuid">
    <vt:lpwstr>9eb81c12-b66e-4f27-a001-c69903977ae7</vt:lpwstr>
  </property>
  <property fmtid="{D5CDD505-2E9C-101B-9397-08002B2CF9AE}" pid="4" name="MediaServiceImageTags">
    <vt:lpwstr/>
  </property>
</Properties>
</file>